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Jeugd\Jeugdraad\2022\Subsidiedossiers\"/>
    </mc:Choice>
  </mc:AlternateContent>
  <bookViews>
    <workbookView xWindow="0" yWindow="0" windowWidth="28800" windowHeight="12300" tabRatio="539"/>
  </bookViews>
  <sheets>
    <sheet name="Werkingskosten" sheetId="5" r:id="rId1"/>
    <sheet name="kampen" sheetId="3" r:id="rId2"/>
    <sheet name="infrastructuur" sheetId="4" r:id="rId3"/>
  </sheets>
  <definedNames>
    <definedName name="_xlnm.Print_Area" localSheetId="2">infrastructuur!$A$1:$H$11</definedName>
    <definedName name="_xlnm.Print_Area" localSheetId="1">kampen!$A$1:$L$17</definedName>
    <definedName name="_xlnm.Print_Area" localSheetId="0">Werkingskosten!$A$1:$M$58</definedName>
  </definedNames>
  <calcPr calcId="162913"/>
</workbook>
</file>

<file path=xl/calcChain.xml><?xml version="1.0" encoding="utf-8"?>
<calcChain xmlns="http://schemas.openxmlformats.org/spreadsheetml/2006/main">
  <c r="I57" i="5" l="1"/>
  <c r="F55" i="5"/>
  <c r="D55" i="5"/>
  <c r="B13" i="5"/>
  <c r="B14" i="5"/>
  <c r="B60" i="5" l="1"/>
  <c r="B12" i="5"/>
  <c r="B2" i="4" l="1"/>
  <c r="G8" i="4"/>
  <c r="B2" i="3" l="1"/>
  <c r="H53" i="5" l="1"/>
  <c r="F53" i="5"/>
  <c r="D53" i="5"/>
  <c r="H52" i="5"/>
  <c r="F52" i="5"/>
  <c r="D52" i="5"/>
  <c r="H51" i="5"/>
  <c r="F51" i="5"/>
  <c r="D51" i="5"/>
  <c r="H50" i="5"/>
  <c r="F50" i="5"/>
  <c r="D50" i="5"/>
  <c r="H49" i="5"/>
  <c r="F49" i="5"/>
  <c r="D49" i="5"/>
  <c r="H48" i="5"/>
  <c r="F48" i="5"/>
  <c r="D48" i="5"/>
  <c r="H47" i="5"/>
  <c r="F47" i="5"/>
  <c r="D47" i="5"/>
  <c r="H46" i="5"/>
  <c r="F46" i="5"/>
  <c r="D46" i="5"/>
  <c r="H45" i="5"/>
  <c r="F45" i="5"/>
  <c r="D45" i="5"/>
  <c r="H44" i="5"/>
  <c r="F44" i="5"/>
  <c r="D44" i="5"/>
  <c r="H43" i="5"/>
  <c r="F43" i="5"/>
  <c r="D43" i="5"/>
  <c r="D54" i="5" s="1"/>
  <c r="H42" i="5"/>
  <c r="F42" i="5"/>
  <c r="D42" i="5"/>
  <c r="H41" i="5"/>
  <c r="F41" i="5"/>
  <c r="D41" i="5"/>
  <c r="H40" i="5"/>
  <c r="F40" i="5"/>
  <c r="D40" i="5"/>
  <c r="H39" i="5"/>
  <c r="F39" i="5"/>
  <c r="D39" i="5"/>
  <c r="H38" i="5"/>
  <c r="F38" i="5"/>
  <c r="D38" i="5"/>
  <c r="L31" i="5"/>
  <c r="J31" i="5"/>
  <c r="G31" i="5"/>
  <c r="H31" i="5" s="1"/>
  <c r="F31" i="5"/>
  <c r="D31" i="5"/>
  <c r="L30" i="5"/>
  <c r="J30" i="5"/>
  <c r="H30" i="5"/>
  <c r="F30" i="5"/>
  <c r="D30" i="5"/>
  <c r="L29" i="5"/>
  <c r="J29" i="5"/>
  <c r="H29" i="5"/>
  <c r="F29" i="5"/>
  <c r="D29" i="5"/>
  <c r="L28" i="5"/>
  <c r="J28" i="5"/>
  <c r="H28" i="5"/>
  <c r="F28" i="5"/>
  <c r="D28" i="5"/>
  <c r="L27" i="5"/>
  <c r="J27" i="5"/>
  <c r="H27" i="5"/>
  <c r="F27" i="5"/>
  <c r="D27" i="5"/>
  <c r="L26" i="5"/>
  <c r="J26" i="5"/>
  <c r="H26" i="5"/>
  <c r="F26" i="5"/>
  <c r="D26" i="5"/>
  <c r="L25" i="5"/>
  <c r="J25" i="5"/>
  <c r="H25" i="5"/>
  <c r="F25" i="5"/>
  <c r="D25" i="5"/>
  <c r="L24" i="5"/>
  <c r="J24" i="5"/>
  <c r="H24" i="5"/>
  <c r="F24" i="5"/>
  <c r="D24" i="5"/>
  <c r="L23" i="5"/>
  <c r="J23" i="5"/>
  <c r="H23" i="5"/>
  <c r="F23" i="5"/>
  <c r="D23" i="5"/>
  <c r="L22" i="5"/>
  <c r="J22" i="5"/>
  <c r="H22" i="5"/>
  <c r="F22" i="5"/>
  <c r="D22" i="5"/>
  <c r="L21" i="5"/>
  <c r="J21" i="5"/>
  <c r="G21" i="5"/>
  <c r="H21" i="5" s="1"/>
  <c r="F21" i="5"/>
  <c r="D21" i="5"/>
  <c r="L20" i="5"/>
  <c r="J20" i="5"/>
  <c r="G20" i="5"/>
  <c r="H20" i="5" s="1"/>
  <c r="F20" i="5"/>
  <c r="D20" i="5"/>
  <c r="L19" i="5"/>
  <c r="J19" i="5"/>
  <c r="G19" i="5"/>
  <c r="H19" i="5" s="1"/>
  <c r="F19" i="5"/>
  <c r="D19" i="5"/>
  <c r="L18" i="5"/>
  <c r="L32" i="5" s="1"/>
  <c r="J18" i="5"/>
  <c r="J32" i="5" s="1"/>
  <c r="G18" i="5"/>
  <c r="H18" i="5" s="1"/>
  <c r="H32" i="5" s="1"/>
  <c r="F18" i="5"/>
  <c r="F32" i="5" s="1"/>
  <c r="D18" i="5"/>
  <c r="D32" i="5" s="1"/>
  <c r="B33" i="5" s="1"/>
  <c r="L33" i="5" l="1"/>
  <c r="J33" i="5"/>
  <c r="H33" i="5"/>
  <c r="F33" i="5"/>
  <c r="D33" i="5"/>
  <c r="M33" i="5" s="1"/>
  <c r="F54" i="5"/>
  <c r="B55" i="5" s="1"/>
  <c r="H54" i="5"/>
  <c r="H55" i="5" l="1"/>
  <c r="H57" i="5"/>
  <c r="F57" i="5"/>
  <c r="D57" i="5"/>
  <c r="H35" i="5"/>
  <c r="F35" i="5"/>
  <c r="J35" i="5"/>
  <c r="L35" i="5"/>
  <c r="B6" i="4"/>
  <c r="I55" i="5" l="1"/>
  <c r="D35" i="5"/>
  <c r="B16" i="3"/>
  <c r="M35" i="5" l="1"/>
  <c r="B59" i="5" s="1"/>
  <c r="B61" i="5" s="1"/>
  <c r="G5" i="4" l="1"/>
  <c r="B7" i="4" l="1"/>
  <c r="B8" i="4" s="1"/>
  <c r="C7" i="4"/>
  <c r="C8" i="4" s="1"/>
  <c r="C10" i="4" s="1"/>
  <c r="F7" i="4"/>
  <c r="J5" i="3" l="1"/>
  <c r="J6" i="3"/>
  <c r="J7" i="3"/>
  <c r="J8" i="3"/>
  <c r="J9" i="3"/>
  <c r="J10" i="3"/>
  <c r="J11" i="3"/>
  <c r="J12" i="3" l="1"/>
  <c r="G6" i="4"/>
  <c r="H6" i="4" s="1"/>
  <c r="L10" i="3"/>
  <c r="H10" i="3"/>
  <c r="F10" i="3"/>
  <c r="D10" i="3"/>
  <c r="B10" i="4"/>
  <c r="D7" i="4"/>
  <c r="D8" i="4" s="1"/>
  <c r="D10" i="4" s="1"/>
  <c r="E7" i="4"/>
  <c r="E8" i="4" s="1"/>
  <c r="E10" i="4" s="1"/>
  <c r="F8" i="4"/>
  <c r="F10" i="4" s="1"/>
  <c r="G9" i="4"/>
  <c r="L9" i="3"/>
  <c r="L8" i="3"/>
  <c r="L7" i="3"/>
  <c r="L6" i="3"/>
  <c r="H9" i="3"/>
  <c r="H8" i="3"/>
  <c r="H7" i="3"/>
  <c r="H6" i="3"/>
  <c r="F9" i="3"/>
  <c r="F8" i="3"/>
  <c r="F7" i="3"/>
  <c r="F6" i="3"/>
  <c r="D9" i="3"/>
  <c r="D8" i="3"/>
  <c r="D7" i="3"/>
  <c r="D6" i="3"/>
  <c r="L11" i="3"/>
  <c r="L5" i="3"/>
  <c r="H11" i="3"/>
  <c r="H5" i="3"/>
  <c r="F11" i="3"/>
  <c r="F5" i="3"/>
  <c r="D11" i="3"/>
  <c r="D5" i="3"/>
  <c r="D12" i="3" l="1"/>
  <c r="L12" i="3"/>
  <c r="F12" i="3"/>
  <c r="G7" i="4"/>
  <c r="H8" i="4"/>
  <c r="G10" i="4"/>
  <c r="H12" i="3"/>
  <c r="B13" i="3" l="1"/>
  <c r="J13" i="3" s="1"/>
  <c r="H13" i="3" l="1"/>
  <c r="F13" i="3"/>
  <c r="L13" i="3"/>
  <c r="D13" i="3"/>
  <c r="B15" i="3" l="1"/>
  <c r="B17" i="3" s="1"/>
</calcChain>
</file>

<file path=xl/sharedStrings.xml><?xml version="1.0" encoding="utf-8"?>
<sst xmlns="http://schemas.openxmlformats.org/spreadsheetml/2006/main" count="102" uniqueCount="80">
  <si>
    <t># ledenweek-ends (nachten)</t>
  </si>
  <si>
    <t>brandverzekering</t>
  </si>
  <si>
    <t>brandblussers</t>
  </si>
  <si>
    <t>punten</t>
  </si>
  <si>
    <t>chiroJO Eversheim</t>
  </si>
  <si>
    <t>chiroME Eversheim</t>
  </si>
  <si>
    <t>totaal aantal punten =</t>
  </si>
  <si>
    <t>werkingskosten</t>
  </si>
  <si>
    <t>jeugdbewegingen  =</t>
  </si>
  <si>
    <t>frequentie activiteiten</t>
  </si>
  <si>
    <t>14dagen</t>
  </si>
  <si>
    <t>wekelijks</t>
  </si>
  <si>
    <t>meermaals per week</t>
  </si>
  <si>
    <t>ledenblad</t>
  </si>
  <si>
    <t># vormende activiteiten</t>
  </si>
  <si>
    <t>jeugdhuizen =</t>
  </si>
  <si>
    <t>jeugdbewegingen</t>
  </si>
  <si>
    <t>jeugdhuizen</t>
  </si>
  <si>
    <t>chiro Westrode</t>
  </si>
  <si>
    <t>kampsubsidies</t>
  </si>
  <si>
    <t>aanwezigheidscoëfficiënt</t>
  </si>
  <si>
    <t>totaal subsidiebedrag</t>
  </si>
  <si>
    <t>controle</t>
  </si>
  <si>
    <t>chiro Meise</t>
  </si>
  <si>
    <t>x-tra EHBO begeleider</t>
  </si>
  <si>
    <t>verdeeld</t>
  </si>
  <si>
    <t>begroot</t>
  </si>
  <si>
    <t>verschil</t>
  </si>
  <si>
    <t>totaal</t>
  </si>
  <si>
    <t>JH Knødde</t>
  </si>
  <si>
    <t>JH 't Sloefke</t>
  </si>
  <si>
    <t>Chiro Meise</t>
  </si>
  <si>
    <t>JH Den Droes</t>
  </si>
  <si>
    <t># leiding met attest/3j</t>
  </si>
  <si>
    <t># gebrevetteerde leiding/5j</t>
  </si>
  <si>
    <t># leiding/1j</t>
  </si>
  <si>
    <t>1 leidingsweek-end/nacht</t>
  </si>
  <si>
    <t>1 EHBO-brevet/leiding</t>
  </si>
  <si>
    <t>Ledenboekje 3/jaar</t>
  </si>
  <si>
    <t>Website</t>
  </si>
  <si>
    <t># recreatieve activiteiten</t>
  </si>
  <si>
    <t>Fuiven</t>
  </si>
  <si>
    <t># leiding</t>
  </si>
  <si>
    <t>EHBO Leider</t>
  </si>
  <si>
    <t>JH Knodde</t>
  </si>
  <si>
    <t>JH Sloefke</t>
  </si>
  <si>
    <t>Chiro Westr.</t>
  </si>
  <si>
    <t>over</t>
  </si>
  <si>
    <t>KAJ Wolv.</t>
  </si>
  <si>
    <t># solidariteitsacties (max 2)</t>
  </si>
  <si>
    <t>Aangevraagd</t>
  </si>
  <si>
    <t>Uitbetaling in juni</t>
  </si>
  <si>
    <t>Uitbetaling in oktober</t>
  </si>
  <si>
    <t>Chiro Eversheim</t>
  </si>
  <si>
    <t>Toegekend meerjarenplan</t>
  </si>
  <si>
    <t>Verdeling volgens budget</t>
  </si>
  <si>
    <t>Scouts &amp; Gidsen</t>
  </si>
  <si>
    <t>Soliciale media</t>
  </si>
  <si>
    <t>Verzekering BA</t>
  </si>
  <si>
    <t>Geopend tijdens vakantie (7d/jaar)</t>
  </si>
  <si>
    <t>Repetitieruimte</t>
  </si>
  <si>
    <t>Sociale media</t>
  </si>
  <si>
    <t># leden ( &lt;30jaar)</t>
  </si>
  <si>
    <t># leden ( &lt;30 jaar)</t>
  </si>
  <si>
    <t>Andere relevante breveten</t>
  </si>
  <si>
    <t>Leden 16-30 Meise</t>
  </si>
  <si>
    <t>KAJ</t>
  </si>
  <si>
    <t xml:space="preserve">BC07510 – AR 64900000 </t>
  </si>
  <si>
    <t>Totale subsidie</t>
  </si>
  <si>
    <t>Kamptoelage</t>
  </si>
  <si>
    <t>Infrastructuurtoelage</t>
  </si>
  <si>
    <t>Chiro Eversheim Plus</t>
  </si>
  <si>
    <t>Jeugdraad</t>
  </si>
  <si>
    <t>werkingskosten 2021-2022</t>
  </si>
  <si>
    <t>kampsubsidies 2021-2022</t>
  </si>
  <si>
    <t>jeugdruimteplan 2021-2022</t>
  </si>
  <si>
    <t>Graffiti Chiro Eversheim</t>
  </si>
  <si>
    <t>Graffiti Chiro Westrode</t>
  </si>
  <si>
    <t>Graffiti Chiro Meise</t>
  </si>
  <si>
    <t>Graffiti Scouts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</si>
</sst>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#,##0.00\ &quot;€&quot;;[Red]\-#,##0.00\ &quot;€&quot;"/>
    <numFmt numFmtId="164" formatCode="_-* #,##0.00\ &quot;BF&quot;_-;\-* #,##0.00\ &quot;BF&quot;_-;_-* &quot;-&quot;??\ &quot;BF&quot;_-;_-@_-"/>
    <numFmt numFmtId="165" formatCode="_-* #,##0\ &quot;BF&quot;_-;\-* #,##0\ &quot;BF&quot;_-;_-* &quot;-&quot;??\ &quot;BF&quot;_-;_-@_-"/>
    <numFmt numFmtId="166" formatCode="#,##0.00\ &quot;€&quot;"/>
    <numFmt numFmtId="167" formatCode="&quot;€&quot;\ #,##0.00"/>
    <numFmt numFmtId="168" formatCode="_-* #,##0.00\ [$€-813]_-;\-* #,##0.00\ [$€-813]_-;_-* &quot;-&quot;??\ [$€-813]_-;_-@_-"/>
  </numFmts>
  <fonts count="25" x14ac:knownFonts="1">
    <font>
      <sz val="10"/>
      <name val="Arial"/>
    </font>
    <font>
      <sz val="10"/>
      <name val="Arial"/>
      <family val="2"/>
    </font>
    <font>
      <b/>
      <i/>
      <sz val="48"/>
      <color indexed="4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48"/>
      <color indexed="46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12"/>
      <name val="Arial"/>
      <family val="2"/>
    </font>
    <font>
      <u val="singleAccounting"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6">
    <xf numFmtId="0" fontId="0" fillId="0" borderId="0" xfId="0"/>
    <xf numFmtId="0" fontId="0" fillId="0" borderId="0" xfId="0" applyFill="1" applyProtection="1"/>
    <xf numFmtId="0" fontId="0" fillId="0" borderId="0" xfId="0" applyProtection="1"/>
    <xf numFmtId="0" fontId="3" fillId="0" borderId="0" xfId="0" applyFont="1" applyProtection="1"/>
    <xf numFmtId="0" fontId="11" fillId="0" borderId="0" xfId="0" applyFont="1" applyFill="1" applyProtection="1"/>
    <xf numFmtId="0" fontId="4" fillId="0" borderId="0" xfId="0" applyFont="1" applyProtection="1"/>
    <xf numFmtId="165" fontId="4" fillId="0" borderId="0" xfId="1" applyNumberFormat="1" applyFont="1" applyProtection="1"/>
    <xf numFmtId="0" fontId="4" fillId="0" borderId="0" xfId="0" applyFont="1" applyAlignment="1" applyProtection="1">
      <alignment horizontal="left"/>
    </xf>
    <xf numFmtId="0" fontId="4" fillId="0" borderId="1" xfId="0" applyFont="1" applyBorder="1" applyAlignment="1" applyProtection="1">
      <alignment horizontal="center"/>
    </xf>
    <xf numFmtId="0" fontId="3" fillId="0" borderId="1" xfId="0" applyNumberFormat="1" applyFont="1" applyBorder="1" applyProtection="1"/>
    <xf numFmtId="0" fontId="0" fillId="0" borderId="0" xfId="0" applyNumberFormat="1" applyProtection="1"/>
    <xf numFmtId="0" fontId="4" fillId="0" borderId="2" xfId="0" applyFont="1" applyBorder="1" applyProtection="1"/>
    <xf numFmtId="0" fontId="4" fillId="0" borderId="3" xfId="0" applyFont="1" applyBorder="1" applyAlignment="1" applyProtection="1">
      <alignment horizontal="center"/>
    </xf>
    <xf numFmtId="0" fontId="3" fillId="0" borderId="3" xfId="0" applyNumberFormat="1" applyFont="1" applyBorder="1" applyProtection="1"/>
    <xf numFmtId="0" fontId="5" fillId="0" borderId="0" xfId="0" applyNumberFormat="1" applyFont="1" applyProtection="1"/>
    <xf numFmtId="0" fontId="5" fillId="0" borderId="1" xfId="0" applyNumberFormat="1" applyFont="1" applyBorder="1" applyProtection="1"/>
    <xf numFmtId="0" fontId="6" fillId="0" borderId="1" xfId="1" applyNumberFormat="1" applyFont="1" applyBorder="1" applyProtection="1"/>
    <xf numFmtId="0" fontId="6" fillId="0" borderId="1" xfId="0" applyNumberFormat="1" applyFont="1" applyBorder="1" applyProtection="1"/>
    <xf numFmtId="0" fontId="18" fillId="0" borderId="0" xfId="0" applyFont="1" applyProtection="1"/>
    <xf numFmtId="167" fontId="15" fillId="0" borderId="0" xfId="0" applyNumberFormat="1" applyFont="1" applyProtection="1"/>
    <xf numFmtId="167" fontId="15" fillId="0" borderId="1" xfId="0" applyNumberFormat="1" applyFont="1" applyBorder="1" applyProtection="1"/>
    <xf numFmtId="167" fontId="3" fillId="0" borderId="0" xfId="1" applyNumberFormat="1" applyFont="1" applyProtection="1"/>
    <xf numFmtId="168" fontId="10" fillId="2" borderId="0" xfId="0" applyNumberFormat="1" applyFont="1" applyFill="1" applyBorder="1" applyAlignment="1" applyProtection="1">
      <alignment horizontal="right"/>
      <protection locked="0"/>
    </xf>
    <xf numFmtId="0" fontId="0" fillId="2" borderId="0" xfId="0" applyNumberFormat="1" applyFill="1" applyProtection="1">
      <protection locked="0"/>
    </xf>
    <xf numFmtId="0" fontId="10" fillId="2" borderId="0" xfId="0" applyNumberFormat="1" applyFont="1" applyFill="1" applyBorder="1" applyProtection="1">
      <protection locked="0"/>
    </xf>
    <xf numFmtId="0" fontId="10" fillId="2" borderId="0" xfId="0" applyNumberFormat="1" applyFont="1" applyFill="1" applyProtection="1">
      <protection locked="0"/>
    </xf>
    <xf numFmtId="0" fontId="0" fillId="2" borderId="0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1" fillId="2" borderId="0" xfId="0" applyNumberFormat="1" applyFont="1" applyFill="1" applyProtection="1">
      <protection locked="0"/>
    </xf>
    <xf numFmtId="0" fontId="10" fillId="2" borderId="0" xfId="0" applyNumberFormat="1" applyFont="1" applyFill="1" applyAlignment="1" applyProtection="1">
      <alignment horizontal="right"/>
      <protection locked="0"/>
    </xf>
    <xf numFmtId="0" fontId="10" fillId="2" borderId="2" xfId="0" applyNumberFormat="1" applyFont="1" applyFill="1" applyBorder="1" applyProtection="1">
      <protection locked="0"/>
    </xf>
    <xf numFmtId="0" fontId="6" fillId="0" borderId="6" xfId="0" applyNumberFormat="1" applyFont="1" applyBorder="1" applyProtection="1"/>
    <xf numFmtId="0" fontId="3" fillId="0" borderId="0" xfId="1" applyNumberFormat="1" applyFont="1" applyBorder="1" applyProtection="1"/>
    <xf numFmtId="168" fontId="15" fillId="0" borderId="0" xfId="1" applyNumberFormat="1" applyFont="1" applyProtection="1"/>
    <xf numFmtId="8" fontId="0" fillId="0" borderId="0" xfId="0" applyNumberFormat="1" applyProtection="1"/>
    <xf numFmtId="8" fontId="13" fillId="0" borderId="0" xfId="0" applyNumberFormat="1" applyFont="1" applyProtection="1"/>
    <xf numFmtId="2" fontId="4" fillId="0" borderId="0" xfId="0" applyNumberFormat="1" applyFont="1" applyProtection="1"/>
    <xf numFmtId="8" fontId="0" fillId="0" borderId="0" xfId="1" applyNumberFormat="1" applyFont="1" applyProtection="1"/>
    <xf numFmtId="8" fontId="4" fillId="0" borderId="0" xfId="1" applyNumberFormat="1" applyFont="1" applyProtection="1"/>
    <xf numFmtId="2" fontId="4" fillId="0" borderId="0" xfId="0" applyNumberFormat="1" applyFont="1" applyAlignment="1" applyProtection="1">
      <alignment horizontal="left"/>
    </xf>
    <xf numFmtId="0" fontId="4" fillId="0" borderId="1" xfId="0" applyNumberFormat="1" applyFont="1" applyBorder="1" applyAlignment="1" applyProtection="1">
      <alignment horizontal="center"/>
    </xf>
    <xf numFmtId="0" fontId="0" fillId="0" borderId="0" xfId="0" applyNumberFormat="1" applyAlignment="1" applyProtection="1">
      <alignment horizontal="left"/>
    </xf>
    <xf numFmtId="2" fontId="4" fillId="0" borderId="2" xfId="0" applyNumberFormat="1" applyFont="1" applyBorder="1" applyProtection="1"/>
    <xf numFmtId="0" fontId="4" fillId="0" borderId="3" xfId="0" applyNumberFormat="1" applyFont="1" applyBorder="1" applyAlignment="1" applyProtection="1">
      <alignment horizontal="center"/>
    </xf>
    <xf numFmtId="2" fontId="5" fillId="0" borderId="0" xfId="0" applyNumberFormat="1" applyFont="1" applyProtection="1"/>
    <xf numFmtId="2" fontId="3" fillId="0" borderId="0" xfId="0" applyNumberFormat="1" applyFont="1" applyProtection="1"/>
    <xf numFmtId="0" fontId="3" fillId="0" borderId="0" xfId="0" applyNumberFormat="1" applyFont="1" applyProtection="1"/>
    <xf numFmtId="2" fontId="15" fillId="0" borderId="0" xfId="0" applyNumberFormat="1" applyFont="1" applyProtection="1"/>
    <xf numFmtId="8" fontId="15" fillId="0" borderId="0" xfId="0" applyNumberFormat="1" applyFont="1" applyProtection="1"/>
    <xf numFmtId="2" fontId="8" fillId="0" borderId="0" xfId="0" applyNumberFormat="1" applyFont="1" applyAlignment="1" applyProtection="1">
      <alignment horizontal="center"/>
    </xf>
    <xf numFmtId="8" fontId="4" fillId="0" borderId="1" xfId="0" applyNumberFormat="1" applyFont="1" applyBorder="1" applyAlignment="1" applyProtection="1">
      <alignment horizontal="center"/>
    </xf>
    <xf numFmtId="8" fontId="7" fillId="0" borderId="0" xfId="0" applyNumberFormat="1" applyFont="1" applyFill="1" applyBorder="1" applyAlignment="1" applyProtection="1">
      <alignment horizontal="left"/>
    </xf>
    <xf numFmtId="8" fontId="0" fillId="0" borderId="0" xfId="0" applyNumberFormat="1" applyFill="1" applyBorder="1" applyProtection="1"/>
    <xf numFmtId="8" fontId="3" fillId="0" borderId="0" xfId="0" applyNumberFormat="1" applyFont="1" applyFill="1" applyBorder="1" applyProtection="1"/>
    <xf numFmtId="2" fontId="4" fillId="0" borderId="0" xfId="0" applyNumberFormat="1" applyFont="1" applyBorder="1" applyProtection="1"/>
    <xf numFmtId="2" fontId="4" fillId="0" borderId="0" xfId="0" applyNumberFormat="1" applyFont="1" applyBorder="1" applyAlignment="1" applyProtection="1">
      <alignment horizontal="left"/>
    </xf>
    <xf numFmtId="0" fontId="4" fillId="0" borderId="1" xfId="0" applyNumberFormat="1" applyFont="1" applyFill="1" applyBorder="1" applyAlignment="1" applyProtection="1">
      <alignment horizontal="center"/>
    </xf>
    <xf numFmtId="8" fontId="19" fillId="0" borderId="0" xfId="0" applyNumberFormat="1" applyFont="1" applyFill="1" applyBorder="1" applyProtection="1"/>
    <xf numFmtId="8" fontId="4" fillId="0" borderId="0" xfId="0" applyNumberFormat="1" applyFont="1" applyProtection="1"/>
    <xf numFmtId="0" fontId="4" fillId="0" borderId="0" xfId="0" applyNumberFormat="1" applyFont="1" applyBorder="1" applyAlignment="1" applyProtection="1">
      <alignment horizontal="center"/>
    </xf>
    <xf numFmtId="2" fontId="0" fillId="0" borderId="0" xfId="0" applyNumberFormat="1" applyProtection="1"/>
    <xf numFmtId="8" fontId="6" fillId="0" borderId="0" xfId="0" applyNumberFormat="1" applyFont="1" applyFill="1" applyBorder="1" applyProtection="1"/>
    <xf numFmtId="8" fontId="4" fillId="0" borderId="0" xfId="0" applyNumberFormat="1" applyFont="1" applyFill="1" applyBorder="1" applyProtection="1"/>
    <xf numFmtId="8" fontId="3" fillId="0" borderId="0" xfId="0" applyNumberFormat="1" applyFont="1" applyProtection="1"/>
    <xf numFmtId="8" fontId="3" fillId="0" borderId="0" xfId="1" applyNumberFormat="1" applyFont="1" applyBorder="1" applyProtection="1"/>
    <xf numFmtId="167" fontId="0" fillId="0" borderId="0" xfId="0" applyNumberFormat="1" applyProtection="1"/>
    <xf numFmtId="166" fontId="4" fillId="0" borderId="0" xfId="0" applyNumberFormat="1" applyFont="1" applyProtection="1"/>
    <xf numFmtId="0" fontId="10" fillId="2" borderId="0" xfId="0" applyFont="1" applyFill="1" applyProtection="1">
      <protection locked="0"/>
    </xf>
    <xf numFmtId="8" fontId="17" fillId="2" borderId="7" xfId="1" applyNumberFormat="1" applyFont="1" applyFill="1" applyBorder="1" applyProtection="1">
      <protection locked="0"/>
    </xf>
    <xf numFmtId="166" fontId="16" fillId="2" borderId="0" xfId="0" applyNumberFormat="1" applyFont="1" applyFill="1" applyBorder="1" applyAlignment="1" applyProtection="1">
      <alignment horizontal="left"/>
      <protection locked="0"/>
    </xf>
    <xf numFmtId="168" fontId="10" fillId="2" borderId="0" xfId="1" applyNumberFormat="1" applyFont="1" applyFill="1" applyBorder="1" applyAlignment="1" applyProtection="1">
      <alignment horizontal="left"/>
      <protection locked="0"/>
    </xf>
    <xf numFmtId="8" fontId="17" fillId="0" borderId="7" xfId="0" applyNumberFormat="1" applyFont="1" applyBorder="1" applyProtection="1"/>
    <xf numFmtId="0" fontId="4" fillId="0" borderId="8" xfId="0" applyNumberFormat="1" applyFont="1" applyBorder="1" applyAlignment="1" applyProtection="1">
      <alignment horizontal="left"/>
    </xf>
    <xf numFmtId="0" fontId="16" fillId="0" borderId="8" xfId="0" applyNumberFormat="1" applyFont="1" applyBorder="1" applyAlignment="1" applyProtection="1">
      <alignment horizontal="left"/>
    </xf>
    <xf numFmtId="0" fontId="16" fillId="0" borderId="8" xfId="0" applyNumberFormat="1" applyFont="1" applyFill="1" applyBorder="1" applyAlignment="1" applyProtection="1">
      <alignment horizontal="left"/>
    </xf>
    <xf numFmtId="0" fontId="16" fillId="0" borderId="9" xfId="0" applyNumberFormat="1" applyFont="1" applyBorder="1" applyAlignment="1" applyProtection="1">
      <alignment horizontal="left"/>
    </xf>
    <xf numFmtId="0" fontId="16" fillId="0" borderId="0" xfId="0" applyNumberFormat="1" applyFont="1" applyBorder="1" applyAlignment="1" applyProtection="1">
      <alignment horizontal="left"/>
    </xf>
    <xf numFmtId="0" fontId="0" fillId="0" borderId="0" xfId="0" applyNumberFormat="1" applyBorder="1" applyAlignment="1" applyProtection="1">
      <alignment horizontal="left"/>
    </xf>
    <xf numFmtId="0" fontId="4" fillId="0" borderId="0" xfId="0" applyNumberFormat="1" applyFont="1" applyBorder="1" applyAlignment="1" applyProtection="1">
      <alignment horizontal="left"/>
    </xf>
    <xf numFmtId="168" fontId="16" fillId="0" borderId="1" xfId="0" applyNumberFormat="1" applyFont="1" applyBorder="1" applyAlignment="1" applyProtection="1">
      <alignment horizontal="left"/>
    </xf>
    <xf numFmtId="168" fontId="3" fillId="0" borderId="0" xfId="1" applyNumberFormat="1" applyFont="1" applyBorder="1" applyProtection="1"/>
    <xf numFmtId="0" fontId="3" fillId="0" borderId="0" xfId="0" applyNumberFormat="1" applyFont="1" applyBorder="1" applyProtection="1"/>
    <xf numFmtId="8" fontId="7" fillId="0" borderId="10" xfId="0" applyNumberFormat="1" applyFont="1" applyBorder="1" applyProtection="1"/>
    <xf numFmtId="168" fontId="7" fillId="0" borderId="11" xfId="0" applyNumberFormat="1" applyFont="1" applyBorder="1" applyProtection="1"/>
    <xf numFmtId="168" fontId="7" fillId="0" borderId="12" xfId="1" applyNumberFormat="1" applyFont="1" applyBorder="1" applyProtection="1"/>
    <xf numFmtId="0" fontId="22" fillId="0" borderId="0" xfId="0" applyFont="1" applyProtection="1"/>
    <xf numFmtId="0" fontId="22" fillId="0" borderId="0" xfId="0" applyFont="1" applyBorder="1" applyProtection="1"/>
    <xf numFmtId="0" fontId="23" fillId="0" borderId="0" xfId="0" applyFont="1" applyProtection="1"/>
    <xf numFmtId="168" fontId="10" fillId="0" borderId="0" xfId="1" applyNumberFormat="1" applyFont="1" applyBorder="1" applyProtection="1"/>
    <xf numFmtId="0" fontId="10" fillId="0" borderId="0" xfId="0" applyNumberFormat="1" applyFont="1" applyBorder="1" applyAlignment="1" applyProtection="1">
      <alignment horizontal="left"/>
    </xf>
    <xf numFmtId="8" fontId="20" fillId="0" borderId="0" xfId="0" applyNumberFormat="1" applyFont="1" applyBorder="1" applyProtection="1"/>
    <xf numFmtId="0" fontId="10" fillId="0" borderId="0" xfId="0" applyNumberFormat="1" applyFont="1" applyBorder="1" applyProtection="1"/>
    <xf numFmtId="0" fontId="20" fillId="0" borderId="0" xfId="0" applyNumberFormat="1" applyFont="1" applyBorder="1" applyAlignment="1" applyProtection="1">
      <alignment horizontal="left"/>
    </xf>
    <xf numFmtId="166" fontId="10" fillId="0" borderId="0" xfId="0" applyNumberFormat="1" applyFont="1" applyBorder="1" applyAlignment="1" applyProtection="1">
      <alignment horizontal="center"/>
    </xf>
    <xf numFmtId="168" fontId="10" fillId="0" borderId="0" xfId="0" applyNumberFormat="1" applyFont="1" applyBorder="1" applyProtection="1"/>
    <xf numFmtId="8" fontId="21" fillId="0" borderId="0" xfId="0" applyNumberFormat="1" applyFont="1" applyBorder="1" applyProtection="1"/>
    <xf numFmtId="8" fontId="10" fillId="0" borderId="0" xfId="0" applyNumberFormat="1" applyFont="1" applyBorder="1" applyProtection="1"/>
    <xf numFmtId="168" fontId="20" fillId="0" borderId="0" xfId="0" applyNumberFormat="1" applyFont="1" applyBorder="1" applyAlignment="1" applyProtection="1">
      <alignment horizontal="left"/>
    </xf>
    <xf numFmtId="168" fontId="10" fillId="2" borderId="0" xfId="0" applyNumberFormat="1" applyFont="1" applyFill="1" applyBorder="1" applyProtection="1">
      <protection locked="0"/>
    </xf>
    <xf numFmtId="0" fontId="10" fillId="0" borderId="0" xfId="0" applyFont="1" applyBorder="1" applyProtection="1"/>
    <xf numFmtId="10" fontId="10" fillId="2" borderId="0" xfId="0" applyNumberFormat="1" applyFont="1" applyFill="1" applyBorder="1" applyProtection="1">
      <protection locked="0"/>
    </xf>
    <xf numFmtId="168" fontId="10" fillId="2" borderId="0" xfId="1" applyNumberFormat="1" applyFont="1" applyFill="1" applyBorder="1" applyProtection="1">
      <protection locked="0"/>
    </xf>
    <xf numFmtId="168" fontId="10" fillId="0" borderId="0" xfId="1" applyNumberFormat="1" applyFont="1" applyFill="1" applyBorder="1" applyProtection="1"/>
    <xf numFmtId="2" fontId="24" fillId="0" borderId="0" xfId="0" applyNumberFormat="1" applyFont="1" applyProtection="1"/>
    <xf numFmtId="167" fontId="24" fillId="0" borderId="0" xfId="0" applyNumberFormat="1" applyFont="1" applyProtection="1"/>
    <xf numFmtId="8" fontId="24" fillId="0" borderId="0" xfId="0" applyNumberFormat="1" applyFont="1" applyProtection="1"/>
    <xf numFmtId="8" fontId="14" fillId="0" borderId="0" xfId="0" applyNumberFormat="1" applyFont="1" applyProtection="1"/>
    <xf numFmtId="0" fontId="4" fillId="0" borderId="0" xfId="0" applyFont="1" applyBorder="1" applyProtection="1"/>
    <xf numFmtId="0" fontId="15" fillId="0" borderId="1" xfId="1" applyNumberFormat="1" applyFont="1" applyBorder="1" applyProtection="1"/>
    <xf numFmtId="166" fontId="14" fillId="0" borderId="1" xfId="0" applyNumberFormat="1" applyFont="1" applyBorder="1" applyProtection="1"/>
    <xf numFmtId="8" fontId="0" fillId="0" borderId="0" xfId="0" applyNumberFormat="1" applyFill="1" applyProtection="1"/>
    <xf numFmtId="0" fontId="1" fillId="2" borderId="0" xfId="0" applyNumberFormat="1" applyFont="1" applyFill="1" applyAlignment="1" applyProtection="1">
      <alignment horizontal="right"/>
      <protection locked="0"/>
    </xf>
    <xf numFmtId="0" fontId="1" fillId="2" borderId="0" xfId="0" applyNumberFormat="1" applyFont="1" applyFill="1" applyBorder="1" applyProtection="1">
      <protection locked="0"/>
    </xf>
    <xf numFmtId="0" fontId="1" fillId="2" borderId="2" xfId="0" applyNumberFormat="1" applyFont="1" applyFill="1" applyBorder="1" applyProtection="1">
      <protection locked="0"/>
    </xf>
    <xf numFmtId="2" fontId="1" fillId="0" borderId="0" xfId="0" applyNumberFormat="1" applyFont="1" applyProtection="1"/>
    <xf numFmtId="0" fontId="1" fillId="0" borderId="0" xfId="0" applyNumberFormat="1" applyFont="1" applyProtection="1"/>
    <xf numFmtId="8" fontId="1" fillId="0" borderId="0" xfId="0" applyNumberFormat="1" applyFont="1" applyProtection="1"/>
    <xf numFmtId="167" fontId="1" fillId="0" borderId="0" xfId="0" applyNumberFormat="1" applyFont="1" applyProtection="1"/>
    <xf numFmtId="8" fontId="13" fillId="0" borderId="0" xfId="0" applyNumberFormat="1" applyFont="1" applyFill="1" applyBorder="1" applyProtection="1"/>
    <xf numFmtId="0" fontId="1" fillId="2" borderId="4" xfId="0" applyNumberFormat="1" applyFont="1" applyFill="1" applyBorder="1" applyProtection="1">
      <protection locked="0"/>
    </xf>
    <xf numFmtId="0" fontId="1" fillId="2" borderId="0" xfId="0" applyFont="1" applyFill="1" applyProtection="1">
      <protection locked="0"/>
    </xf>
    <xf numFmtId="0" fontId="1" fillId="2" borderId="4" xfId="0" applyFont="1" applyFill="1" applyBorder="1" applyProtection="1">
      <protection locked="0"/>
    </xf>
    <xf numFmtId="167" fontId="12" fillId="0" borderId="0" xfId="1" applyNumberFormat="1" applyFont="1" applyFill="1" applyBorder="1" applyAlignment="1" applyProtection="1">
      <alignment horizontal="right"/>
      <protection locked="0"/>
    </xf>
    <xf numFmtId="167" fontId="1" fillId="2" borderId="0" xfId="0" applyNumberFormat="1" applyFont="1" applyFill="1" applyProtection="1">
      <protection locked="0"/>
    </xf>
    <xf numFmtId="167" fontId="1" fillId="0" borderId="0" xfId="0" applyNumberFormat="1" applyFont="1" applyFill="1" applyProtection="1">
      <protection locked="0"/>
    </xf>
    <xf numFmtId="2" fontId="1" fillId="0" borderId="0" xfId="0" applyNumberFormat="1" applyFont="1" applyAlignment="1" applyProtection="1">
      <alignment wrapText="1"/>
    </xf>
    <xf numFmtId="167" fontId="4" fillId="2" borderId="0" xfId="0" applyNumberFormat="1" applyFont="1" applyFill="1" applyProtection="1">
      <protection locked="0"/>
    </xf>
    <xf numFmtId="8" fontId="4" fillId="0" borderId="0" xfId="0" applyNumberFormat="1" applyFont="1" applyFill="1" applyProtection="1"/>
    <xf numFmtId="2" fontId="1" fillId="0" borderId="0" xfId="0" applyNumberFormat="1" applyFont="1" applyFill="1" applyAlignment="1" applyProtection="1">
      <alignment wrapText="1"/>
    </xf>
    <xf numFmtId="167" fontId="3" fillId="0" borderId="0" xfId="1" applyNumberFormat="1" applyFont="1" applyAlignment="1" applyProtection="1">
      <alignment horizontal="right"/>
    </xf>
    <xf numFmtId="0" fontId="1" fillId="2" borderId="5" xfId="0" applyNumberFormat="1" applyFont="1" applyFill="1" applyBorder="1" applyProtection="1">
      <protection locked="0"/>
    </xf>
    <xf numFmtId="166" fontId="1" fillId="0" borderId="1" xfId="0" applyNumberFormat="1" applyFont="1" applyBorder="1" applyProtection="1"/>
    <xf numFmtId="2" fontId="9" fillId="0" borderId="0" xfId="0" applyNumberFormat="1" applyFont="1" applyAlignment="1" applyProtection="1">
      <alignment horizontal="center"/>
    </xf>
    <xf numFmtId="8" fontId="7" fillId="0" borderId="5" xfId="0" applyNumberFormat="1" applyFont="1" applyBorder="1" applyAlignment="1" applyProtection="1">
      <alignment horizontal="center"/>
    </xf>
    <xf numFmtId="8" fontId="7" fillId="0" borderId="1" xfId="0" applyNumberFormat="1" applyFont="1" applyBorder="1" applyAlignment="1" applyProtection="1">
      <alignment horizontal="center"/>
    </xf>
    <xf numFmtId="8" fontId="7" fillId="0" borderId="5" xfId="0" applyNumberFormat="1" applyFont="1" applyFill="1" applyBorder="1" applyAlignment="1" applyProtection="1">
      <alignment horizontal="center"/>
    </xf>
    <xf numFmtId="8" fontId="7" fillId="0" borderId="1" xfId="0" applyNumberFormat="1" applyFont="1" applyFill="1" applyBorder="1" applyAlignment="1" applyProtection="1">
      <alignment horizontal="center"/>
    </xf>
    <xf numFmtId="2" fontId="2" fillId="0" borderId="13" xfId="0" applyNumberFormat="1" applyFont="1" applyBorder="1" applyAlignment="1" applyProtection="1">
      <alignment horizontal="center" wrapText="1"/>
    </xf>
    <xf numFmtId="2" fontId="2" fillId="0" borderId="0" xfId="0" applyNumberFormat="1" applyFont="1" applyBorder="1" applyAlignment="1" applyProtection="1">
      <alignment horizontal="center" wrapText="1"/>
    </xf>
    <xf numFmtId="0" fontId="7" fillId="0" borderId="5" xfId="0" applyNumberFormat="1" applyFont="1" applyFill="1" applyBorder="1" applyAlignment="1" applyProtection="1">
      <alignment horizontal="center"/>
    </xf>
    <xf numFmtId="0" fontId="7" fillId="0" borderId="1" xfId="0" applyNumberFormat="1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center" wrapText="1"/>
    </xf>
    <xf numFmtId="0" fontId="16" fillId="0" borderId="5" xfId="0" applyFont="1" applyBorder="1" applyAlignment="1" applyProtection="1">
      <alignment horizontal="center"/>
    </xf>
    <xf numFmtId="0" fontId="16" fillId="0" borderId="1" xfId="0" applyFont="1" applyBorder="1" applyAlignment="1" applyProtection="1">
      <alignment horizontal="center"/>
    </xf>
    <xf numFmtId="8" fontId="2" fillId="0" borderId="13" xfId="0" applyNumberFormat="1" applyFont="1" applyBorder="1" applyAlignment="1" applyProtection="1">
      <alignment horizontal="center" wrapText="1"/>
    </xf>
    <xf numFmtId="8" fontId="2" fillId="0" borderId="0" xfId="0" applyNumberFormat="1" applyFont="1" applyBorder="1" applyAlignment="1" applyProtection="1">
      <alignment horizontal="center" wrapText="1"/>
    </xf>
  </cellXfs>
  <cellStyles count="2">
    <cellStyle name="Standaard" xfId="0" builtinId="0"/>
    <cellStyle name="Valuta" xfId="1" builtinId="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tabSelected="1" view="pageBreakPreview" zoomScale="60" zoomScaleNormal="100" workbookViewId="0">
      <selection activeCell="J55" sqref="J55"/>
    </sheetView>
  </sheetViews>
  <sheetFormatPr defaultColWidth="8.85546875" defaultRowHeight="12.75" x14ac:dyDescent="0.2"/>
  <cols>
    <col min="1" max="1" width="38.5703125" style="60" bestFit="1" customWidth="1"/>
    <col min="2" max="2" width="14" style="34" bestFit="1" customWidth="1"/>
    <col min="3" max="3" width="14.5703125" style="34" customWidth="1"/>
    <col min="4" max="4" width="23.5703125" style="34" bestFit="1" customWidth="1"/>
    <col min="5" max="5" width="14.5703125" style="34" customWidth="1"/>
    <col min="6" max="6" width="15" style="34" bestFit="1" customWidth="1"/>
    <col min="7" max="7" width="14.5703125" style="34" customWidth="1"/>
    <col min="8" max="8" width="16.42578125" style="34" bestFit="1" customWidth="1"/>
    <col min="9" max="10" width="15.42578125" style="34" bestFit="1" customWidth="1"/>
    <col min="11" max="12" width="15.42578125" style="34" customWidth="1"/>
    <col min="13" max="13" width="16.85546875" style="34" bestFit="1" customWidth="1"/>
    <col min="14" max="16384" width="8.85546875" style="34"/>
  </cols>
  <sheetData>
    <row r="1" spans="1:13" ht="56.25" customHeight="1" x14ac:dyDescent="0.8">
      <c r="A1" s="137" t="s">
        <v>73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:13" x14ac:dyDescent="0.2">
      <c r="A2" s="127" t="s">
        <v>68</v>
      </c>
      <c r="B2" s="126">
        <v>55110.06</v>
      </c>
      <c r="C2" s="110"/>
      <c r="D2" s="35" t="s">
        <v>67</v>
      </c>
      <c r="E2" s="35"/>
    </row>
    <row r="3" spans="1:13" x14ac:dyDescent="0.2">
      <c r="A3" s="128" t="s">
        <v>69</v>
      </c>
      <c r="B3" s="123">
        <v>8500</v>
      </c>
      <c r="C3" s="110"/>
      <c r="D3" s="35"/>
      <c r="E3" s="35"/>
    </row>
    <row r="4" spans="1:13" x14ac:dyDescent="0.2">
      <c r="A4" s="128" t="s">
        <v>70</v>
      </c>
      <c r="B4" s="123">
        <v>10861.89</v>
      </c>
      <c r="C4" s="110"/>
      <c r="D4" s="35"/>
      <c r="E4" s="35"/>
    </row>
    <row r="5" spans="1:13" x14ac:dyDescent="0.2">
      <c r="A5" s="128" t="s">
        <v>71</v>
      </c>
      <c r="B5" s="123">
        <v>500</v>
      </c>
      <c r="C5" s="110"/>
      <c r="D5" s="35"/>
      <c r="E5" s="35"/>
    </row>
    <row r="6" spans="1:13" x14ac:dyDescent="0.2">
      <c r="A6" s="128" t="s">
        <v>44</v>
      </c>
      <c r="B6" s="123">
        <v>500</v>
      </c>
      <c r="C6" s="110"/>
      <c r="D6" s="35"/>
      <c r="E6" s="35"/>
    </row>
    <row r="7" spans="1:13" x14ac:dyDescent="0.2">
      <c r="A7" s="128" t="s">
        <v>76</v>
      </c>
      <c r="B7" s="123">
        <v>1500</v>
      </c>
      <c r="C7" s="110"/>
      <c r="D7" s="35"/>
      <c r="E7" s="35"/>
    </row>
    <row r="8" spans="1:13" x14ac:dyDescent="0.2">
      <c r="A8" s="128" t="s">
        <v>77</v>
      </c>
      <c r="B8" s="123">
        <v>280</v>
      </c>
      <c r="C8" s="110"/>
      <c r="D8" s="35"/>
      <c r="E8" s="35"/>
    </row>
    <row r="9" spans="1:13" x14ac:dyDescent="0.2">
      <c r="A9" s="128" t="s">
        <v>78</v>
      </c>
      <c r="B9" s="123">
        <v>280</v>
      </c>
      <c r="C9" s="110"/>
      <c r="D9" s="35"/>
      <c r="E9" s="35"/>
    </row>
    <row r="10" spans="1:13" x14ac:dyDescent="0.2">
      <c r="A10" s="128" t="s">
        <v>79</v>
      </c>
      <c r="B10" s="123">
        <v>280</v>
      </c>
      <c r="C10" s="110"/>
      <c r="D10" s="35"/>
      <c r="E10" s="35"/>
    </row>
    <row r="11" spans="1:13" x14ac:dyDescent="0.2">
      <c r="A11" s="128" t="s">
        <v>72</v>
      </c>
      <c r="B11" s="123">
        <v>1000</v>
      </c>
      <c r="C11" s="110"/>
      <c r="D11" s="35"/>
      <c r="E11" s="35"/>
    </row>
    <row r="12" spans="1:13" x14ac:dyDescent="0.2">
      <c r="A12" s="125" t="s">
        <v>7</v>
      </c>
      <c r="B12" s="124">
        <f>B2-SUM(B3:B11)</f>
        <v>31408.17</v>
      </c>
      <c r="C12" s="110"/>
      <c r="D12" s="35"/>
      <c r="E12" s="35"/>
    </row>
    <row r="13" spans="1:13" x14ac:dyDescent="0.2">
      <c r="A13" s="45" t="s">
        <v>8</v>
      </c>
      <c r="B13" s="129">
        <f>5/8*B12</f>
        <v>19630.106249999997</v>
      </c>
      <c r="C13" s="110"/>
      <c r="G13" s="37"/>
    </row>
    <row r="14" spans="1:13" x14ac:dyDescent="0.2">
      <c r="A14" s="45" t="s">
        <v>15</v>
      </c>
      <c r="B14" s="21">
        <f>3/8*B12</f>
        <v>11778.063749999999</v>
      </c>
      <c r="C14" s="110"/>
    </row>
    <row r="15" spans="1:13" x14ac:dyDescent="0.2">
      <c r="A15" s="36"/>
      <c r="B15" s="38"/>
    </row>
    <row r="16" spans="1:13" ht="60" x14ac:dyDescent="0.8">
      <c r="A16" s="132" t="s">
        <v>16</v>
      </c>
      <c r="B16" s="132"/>
      <c r="C16" s="132"/>
      <c r="D16" s="132"/>
      <c r="E16" s="132"/>
      <c r="F16" s="132"/>
    </row>
    <row r="17" spans="1:12" s="41" customFormat="1" ht="15.75" x14ac:dyDescent="0.25">
      <c r="A17" s="39"/>
      <c r="B17" s="40" t="s">
        <v>3</v>
      </c>
      <c r="C17" s="139" t="s">
        <v>23</v>
      </c>
      <c r="D17" s="140"/>
      <c r="E17" s="139" t="s">
        <v>18</v>
      </c>
      <c r="F17" s="140"/>
      <c r="G17" s="139" t="s">
        <v>53</v>
      </c>
      <c r="H17" s="140"/>
      <c r="I17" s="139" t="s">
        <v>56</v>
      </c>
      <c r="J17" s="140"/>
      <c r="K17" s="139" t="s">
        <v>66</v>
      </c>
      <c r="L17" s="140"/>
    </row>
    <row r="18" spans="1:12" s="10" customFormat="1" x14ac:dyDescent="0.2">
      <c r="A18" s="36" t="s">
        <v>62</v>
      </c>
      <c r="B18" s="40">
        <v>1</v>
      </c>
      <c r="C18" s="28">
        <v>123</v>
      </c>
      <c r="D18" s="9">
        <f>$B18*C18</f>
        <v>123</v>
      </c>
      <c r="E18" s="111">
        <v>141</v>
      </c>
      <c r="F18" s="9">
        <f>$B18*E18</f>
        <v>141</v>
      </c>
      <c r="G18" s="28">
        <f>174+120</f>
        <v>294</v>
      </c>
      <c r="H18" s="9">
        <f t="shared" ref="H18:H31" si="0">$B18*G18</f>
        <v>294</v>
      </c>
      <c r="I18" s="112">
        <v>193</v>
      </c>
      <c r="J18" s="9">
        <f t="shared" ref="J18:J31" si="1">$B18*I18</f>
        <v>193</v>
      </c>
      <c r="K18" s="112">
        <v>30</v>
      </c>
      <c r="L18" s="9">
        <f t="shared" ref="L18:L31" si="2">$B18*K18</f>
        <v>30</v>
      </c>
    </row>
    <row r="19" spans="1:12" s="10" customFormat="1" x14ac:dyDescent="0.2">
      <c r="A19" s="36" t="s">
        <v>34</v>
      </c>
      <c r="B19" s="40">
        <v>5</v>
      </c>
      <c r="C19" s="28">
        <v>6</v>
      </c>
      <c r="D19" s="9">
        <f>$B19*C19</f>
        <v>30</v>
      </c>
      <c r="E19" s="28">
        <v>7</v>
      </c>
      <c r="F19" s="9">
        <f>$B19*E19</f>
        <v>35</v>
      </c>
      <c r="G19" s="28">
        <f>9+3</f>
        <v>12</v>
      </c>
      <c r="H19" s="9">
        <f t="shared" si="0"/>
        <v>60</v>
      </c>
      <c r="I19" s="112">
        <v>6</v>
      </c>
      <c r="J19" s="9">
        <f t="shared" si="1"/>
        <v>30</v>
      </c>
      <c r="K19" s="112">
        <v>1</v>
      </c>
      <c r="L19" s="9">
        <f t="shared" si="2"/>
        <v>5</v>
      </c>
    </row>
    <row r="20" spans="1:12" s="10" customFormat="1" x14ac:dyDescent="0.2">
      <c r="A20" s="36" t="s">
        <v>33</v>
      </c>
      <c r="B20" s="40">
        <v>3</v>
      </c>
      <c r="C20" s="28">
        <v>17</v>
      </c>
      <c r="D20" s="9">
        <f t="shared" ref="D20:F30" si="3">$B20*C20</f>
        <v>51</v>
      </c>
      <c r="E20" s="111">
        <v>4</v>
      </c>
      <c r="F20" s="9">
        <f t="shared" si="3"/>
        <v>12</v>
      </c>
      <c r="G20" s="28">
        <f>6+10</f>
        <v>16</v>
      </c>
      <c r="H20" s="9">
        <f t="shared" si="0"/>
        <v>48</v>
      </c>
      <c r="I20" s="112">
        <v>14</v>
      </c>
      <c r="J20" s="9">
        <f t="shared" si="1"/>
        <v>42</v>
      </c>
      <c r="K20" s="112">
        <v>0</v>
      </c>
      <c r="L20" s="9">
        <f t="shared" si="2"/>
        <v>0</v>
      </c>
    </row>
    <row r="21" spans="1:12" x14ac:dyDescent="0.2">
      <c r="A21" s="36" t="s">
        <v>35</v>
      </c>
      <c r="B21" s="40">
        <v>1</v>
      </c>
      <c r="C21" s="28">
        <v>12</v>
      </c>
      <c r="D21" s="9">
        <f t="shared" si="3"/>
        <v>12</v>
      </c>
      <c r="E21" s="28">
        <v>12</v>
      </c>
      <c r="F21" s="9">
        <f t="shared" si="3"/>
        <v>12</v>
      </c>
      <c r="G21" s="112">
        <f>8+10</f>
        <v>18</v>
      </c>
      <c r="H21" s="9">
        <f t="shared" si="0"/>
        <v>18</v>
      </c>
      <c r="I21" s="28">
        <v>7</v>
      </c>
      <c r="J21" s="9">
        <f t="shared" si="1"/>
        <v>7</v>
      </c>
      <c r="K21" s="28">
        <v>1</v>
      </c>
      <c r="L21" s="9">
        <f t="shared" si="2"/>
        <v>1</v>
      </c>
    </row>
    <row r="22" spans="1:12" s="10" customFormat="1" x14ac:dyDescent="0.2">
      <c r="A22" s="36" t="s">
        <v>49</v>
      </c>
      <c r="B22" s="40">
        <v>5</v>
      </c>
      <c r="C22" s="28">
        <v>1</v>
      </c>
      <c r="D22" s="9">
        <f t="shared" si="3"/>
        <v>5</v>
      </c>
      <c r="E22" s="28">
        <v>2</v>
      </c>
      <c r="F22" s="9">
        <f t="shared" si="3"/>
        <v>10</v>
      </c>
      <c r="G22" s="112">
        <v>1</v>
      </c>
      <c r="H22" s="9">
        <f t="shared" si="0"/>
        <v>5</v>
      </c>
      <c r="I22" s="112">
        <v>1</v>
      </c>
      <c r="J22" s="9">
        <f t="shared" si="1"/>
        <v>5</v>
      </c>
      <c r="K22" s="112">
        <v>0</v>
      </c>
      <c r="L22" s="9">
        <f t="shared" si="2"/>
        <v>0</v>
      </c>
    </row>
    <row r="23" spans="1:12" s="10" customFormat="1" x14ac:dyDescent="0.2">
      <c r="A23" s="36" t="s">
        <v>36</v>
      </c>
      <c r="B23" s="40">
        <v>3</v>
      </c>
      <c r="C23" s="112">
        <v>0</v>
      </c>
      <c r="D23" s="9">
        <f t="shared" si="3"/>
        <v>0</v>
      </c>
      <c r="E23" s="28">
        <v>1</v>
      </c>
      <c r="F23" s="9">
        <f t="shared" si="3"/>
        <v>3</v>
      </c>
      <c r="G23" s="112">
        <v>1</v>
      </c>
      <c r="H23" s="9">
        <f t="shared" si="0"/>
        <v>3</v>
      </c>
      <c r="I23" s="112">
        <v>1</v>
      </c>
      <c r="J23" s="9">
        <f t="shared" si="1"/>
        <v>3</v>
      </c>
      <c r="K23" s="112">
        <v>0</v>
      </c>
      <c r="L23" s="9">
        <f t="shared" si="2"/>
        <v>0</v>
      </c>
    </row>
    <row r="24" spans="1:12" s="10" customFormat="1" x14ac:dyDescent="0.2">
      <c r="A24" s="36" t="s">
        <v>0</v>
      </c>
      <c r="B24" s="40">
        <v>1</v>
      </c>
      <c r="C24" s="112">
        <v>0</v>
      </c>
      <c r="D24" s="9">
        <f t="shared" si="3"/>
        <v>0</v>
      </c>
      <c r="E24" s="28">
        <v>2</v>
      </c>
      <c r="F24" s="9">
        <f t="shared" si="3"/>
        <v>2</v>
      </c>
      <c r="G24" s="112">
        <v>0</v>
      </c>
      <c r="H24" s="9">
        <f t="shared" si="0"/>
        <v>0</v>
      </c>
      <c r="I24" s="112">
        <v>6</v>
      </c>
      <c r="J24" s="9">
        <f t="shared" si="1"/>
        <v>6</v>
      </c>
      <c r="K24" s="112">
        <v>0</v>
      </c>
      <c r="L24" s="9">
        <f t="shared" si="2"/>
        <v>0</v>
      </c>
    </row>
    <row r="25" spans="1:12" s="10" customFormat="1" x14ac:dyDescent="0.2">
      <c r="A25" s="36" t="s">
        <v>1</v>
      </c>
      <c r="B25" s="40">
        <v>2</v>
      </c>
      <c r="C25" s="112">
        <v>1</v>
      </c>
      <c r="D25" s="9">
        <f>$B25*C25</f>
        <v>2</v>
      </c>
      <c r="E25" s="28">
        <v>1</v>
      </c>
      <c r="F25" s="9">
        <f t="shared" si="3"/>
        <v>2</v>
      </c>
      <c r="G25" s="112">
        <v>1</v>
      </c>
      <c r="H25" s="9">
        <f t="shared" si="0"/>
        <v>2</v>
      </c>
      <c r="I25" s="112">
        <v>1</v>
      </c>
      <c r="J25" s="9">
        <f t="shared" si="1"/>
        <v>2</v>
      </c>
      <c r="K25" s="112">
        <v>1</v>
      </c>
      <c r="L25" s="9">
        <f t="shared" si="2"/>
        <v>2</v>
      </c>
    </row>
    <row r="26" spans="1:12" s="10" customFormat="1" x14ac:dyDescent="0.2">
      <c r="A26" s="36" t="s">
        <v>2</v>
      </c>
      <c r="B26" s="40">
        <v>4</v>
      </c>
      <c r="C26" s="112">
        <v>1</v>
      </c>
      <c r="D26" s="9">
        <f>$B26*C26</f>
        <v>4</v>
      </c>
      <c r="E26" s="28">
        <v>1</v>
      </c>
      <c r="F26" s="9">
        <f t="shared" si="3"/>
        <v>4</v>
      </c>
      <c r="G26" s="112">
        <v>1</v>
      </c>
      <c r="H26" s="9">
        <f t="shared" si="0"/>
        <v>4</v>
      </c>
      <c r="I26" s="112">
        <v>1</v>
      </c>
      <c r="J26" s="9">
        <f t="shared" si="1"/>
        <v>4</v>
      </c>
      <c r="K26" s="112">
        <v>1</v>
      </c>
      <c r="L26" s="9">
        <f t="shared" si="2"/>
        <v>4</v>
      </c>
    </row>
    <row r="27" spans="1:12" s="10" customFormat="1" x14ac:dyDescent="0.2">
      <c r="A27" s="36" t="s">
        <v>58</v>
      </c>
      <c r="B27" s="40">
        <v>2</v>
      </c>
      <c r="C27" s="112">
        <v>0</v>
      </c>
      <c r="D27" s="9">
        <f>$B27*C27</f>
        <v>0</v>
      </c>
      <c r="E27" s="28">
        <v>1</v>
      </c>
      <c r="F27" s="9">
        <f t="shared" si="3"/>
        <v>2</v>
      </c>
      <c r="G27" s="112">
        <v>1</v>
      </c>
      <c r="H27" s="9">
        <f t="shared" si="0"/>
        <v>2</v>
      </c>
      <c r="I27" s="112">
        <v>1</v>
      </c>
      <c r="J27" s="9">
        <f t="shared" si="1"/>
        <v>2</v>
      </c>
      <c r="K27" s="112">
        <v>1</v>
      </c>
      <c r="L27" s="9">
        <f t="shared" si="2"/>
        <v>2</v>
      </c>
    </row>
    <row r="28" spans="1:12" s="10" customFormat="1" x14ac:dyDescent="0.2">
      <c r="A28" s="36" t="s">
        <v>38</v>
      </c>
      <c r="B28" s="40">
        <v>5</v>
      </c>
      <c r="C28" s="112">
        <v>1</v>
      </c>
      <c r="D28" s="9">
        <f t="shared" si="3"/>
        <v>5</v>
      </c>
      <c r="E28" s="28">
        <v>1</v>
      </c>
      <c r="F28" s="9">
        <f t="shared" si="3"/>
        <v>5</v>
      </c>
      <c r="G28" s="28">
        <v>0</v>
      </c>
      <c r="H28" s="9">
        <f t="shared" si="0"/>
        <v>0</v>
      </c>
      <c r="I28" s="112">
        <v>1</v>
      </c>
      <c r="J28" s="9">
        <f t="shared" si="1"/>
        <v>5</v>
      </c>
      <c r="K28" s="112">
        <v>0</v>
      </c>
      <c r="L28" s="9">
        <f t="shared" si="2"/>
        <v>0</v>
      </c>
    </row>
    <row r="29" spans="1:12" s="10" customFormat="1" x14ac:dyDescent="0.2">
      <c r="A29" s="36" t="s">
        <v>57</v>
      </c>
      <c r="B29" s="40">
        <v>5</v>
      </c>
      <c r="C29" s="112">
        <v>1</v>
      </c>
      <c r="D29" s="9">
        <f>$B29*C29</f>
        <v>5</v>
      </c>
      <c r="E29" s="28">
        <v>1</v>
      </c>
      <c r="F29" s="9">
        <f t="shared" si="3"/>
        <v>5</v>
      </c>
      <c r="G29" s="28">
        <v>1</v>
      </c>
      <c r="H29" s="9">
        <f t="shared" si="0"/>
        <v>5</v>
      </c>
      <c r="I29" s="112">
        <v>1</v>
      </c>
      <c r="J29" s="9">
        <f t="shared" si="1"/>
        <v>5</v>
      </c>
      <c r="K29" s="112">
        <v>0</v>
      </c>
      <c r="L29" s="9">
        <f t="shared" si="2"/>
        <v>0</v>
      </c>
    </row>
    <row r="30" spans="1:12" s="10" customFormat="1" x14ac:dyDescent="0.2">
      <c r="A30" s="36" t="s">
        <v>39</v>
      </c>
      <c r="B30" s="40">
        <v>10</v>
      </c>
      <c r="C30" s="112">
        <v>1</v>
      </c>
      <c r="D30" s="9">
        <f>$B30*C30</f>
        <v>10</v>
      </c>
      <c r="E30" s="28">
        <v>1</v>
      </c>
      <c r="F30" s="9">
        <f t="shared" si="3"/>
        <v>10</v>
      </c>
      <c r="G30" s="28">
        <v>1</v>
      </c>
      <c r="H30" s="9">
        <f t="shared" si="0"/>
        <v>10</v>
      </c>
      <c r="I30" s="112">
        <v>1</v>
      </c>
      <c r="J30" s="9">
        <f t="shared" si="1"/>
        <v>10</v>
      </c>
      <c r="K30" s="112">
        <v>0</v>
      </c>
      <c r="L30" s="9">
        <f t="shared" si="2"/>
        <v>0</v>
      </c>
    </row>
    <row r="31" spans="1:12" s="10" customFormat="1" x14ac:dyDescent="0.2">
      <c r="A31" s="42" t="s">
        <v>37</v>
      </c>
      <c r="B31" s="43">
        <v>5</v>
      </c>
      <c r="C31" s="119">
        <v>21</v>
      </c>
      <c r="D31" s="9">
        <f>$B31*C31</f>
        <v>105</v>
      </c>
      <c r="E31" s="113">
        <v>0</v>
      </c>
      <c r="F31" s="9">
        <f>$B31*E31</f>
        <v>0</v>
      </c>
      <c r="G31" s="113">
        <f>21+19</f>
        <v>40</v>
      </c>
      <c r="H31" s="9">
        <f t="shared" si="0"/>
        <v>200</v>
      </c>
      <c r="I31" s="113">
        <v>9</v>
      </c>
      <c r="J31" s="9">
        <f t="shared" si="1"/>
        <v>45</v>
      </c>
      <c r="K31" s="113">
        <v>1</v>
      </c>
      <c r="L31" s="9">
        <f t="shared" si="2"/>
        <v>5</v>
      </c>
    </row>
    <row r="32" spans="1:12" s="14" customFormat="1" x14ac:dyDescent="0.2">
      <c r="A32" s="44"/>
      <c r="B32" s="15"/>
      <c r="D32" s="31">
        <f>SUM(D18:D31)</f>
        <v>352</v>
      </c>
      <c r="F32" s="31">
        <f>SUM(F18:F31)</f>
        <v>243</v>
      </c>
      <c r="H32" s="31">
        <f>SUM(H18:H31)</f>
        <v>651</v>
      </c>
      <c r="J32" s="31">
        <f>SUM(J18:J31)</f>
        <v>359</v>
      </c>
      <c r="L32" s="31">
        <f>SUM(L18:L31)</f>
        <v>49</v>
      </c>
    </row>
    <row r="33" spans="1:13" s="116" customFormat="1" ht="17.45" customHeight="1" x14ac:dyDescent="0.2">
      <c r="A33" s="114" t="s">
        <v>6</v>
      </c>
      <c r="B33" s="115">
        <f>SUM(C32:L32)</f>
        <v>1654</v>
      </c>
      <c r="D33" s="109">
        <f>($B$13/$B$33*D32)+B9</f>
        <v>4457.6284159613051</v>
      </c>
      <c r="E33" s="109"/>
      <c r="F33" s="109">
        <f>($B$13/$B$33*F32)+B8</f>
        <v>3163.9877985187418</v>
      </c>
      <c r="G33" s="109"/>
      <c r="H33" s="109">
        <f>($B$13/$B$33*H32)+B7</f>
        <v>9226.2389170193455</v>
      </c>
      <c r="I33" s="109"/>
      <c r="J33" s="109">
        <f>($B$13/$B$33*J32)+B10</f>
        <v>4540.7062537787178</v>
      </c>
      <c r="K33" s="109"/>
      <c r="L33" s="109">
        <f>$B$13/$B$33*L32</f>
        <v>581.54486472188626</v>
      </c>
      <c r="M33" s="117">
        <f>SUM(D33:L33)</f>
        <v>21970.106249999997</v>
      </c>
    </row>
    <row r="34" spans="1:13" s="46" customFormat="1" x14ac:dyDescent="0.2">
      <c r="A34" s="45" t="s">
        <v>20</v>
      </c>
      <c r="D34" s="32">
        <v>1</v>
      </c>
      <c r="E34" s="32"/>
      <c r="F34" s="32">
        <v>1</v>
      </c>
      <c r="G34" s="32"/>
      <c r="H34" s="32">
        <v>1</v>
      </c>
      <c r="I34" s="32"/>
      <c r="J34" s="32">
        <v>1</v>
      </c>
      <c r="K34" s="32"/>
      <c r="L34" s="32">
        <v>1</v>
      </c>
    </row>
    <row r="35" spans="1:13" s="48" customFormat="1" ht="15" x14ac:dyDescent="0.25">
      <c r="A35" s="47" t="s">
        <v>21</v>
      </c>
      <c r="D35" s="33">
        <f>D33*D34</f>
        <v>4457.6284159613051</v>
      </c>
      <c r="E35" s="33"/>
      <c r="F35" s="33">
        <f>F33*F34</f>
        <v>3163.9877985187418</v>
      </c>
      <c r="G35" s="33"/>
      <c r="H35" s="33">
        <f>H33*H34</f>
        <v>9226.2389170193455</v>
      </c>
      <c r="I35" s="33"/>
      <c r="J35" s="33">
        <f>J33*J34</f>
        <v>4540.7062537787178</v>
      </c>
      <c r="K35" s="33"/>
      <c r="L35" s="33">
        <f>L33*L34</f>
        <v>581.54486472188626</v>
      </c>
      <c r="M35" s="33">
        <f>SUM(D35:L35)</f>
        <v>21970.106249999997</v>
      </c>
    </row>
    <row r="36" spans="1:13" ht="60" x14ac:dyDescent="0.8">
      <c r="A36" s="132" t="s">
        <v>17</v>
      </c>
      <c r="B36" s="132"/>
      <c r="C36" s="132"/>
      <c r="D36" s="132"/>
      <c r="E36" s="132"/>
      <c r="F36" s="132"/>
    </row>
    <row r="37" spans="1:13" ht="15.75" x14ac:dyDescent="0.25">
      <c r="A37" s="49" t="s">
        <v>9</v>
      </c>
      <c r="B37" s="50"/>
      <c r="C37" s="133" t="s">
        <v>32</v>
      </c>
      <c r="D37" s="134"/>
      <c r="E37" s="135" t="s">
        <v>29</v>
      </c>
      <c r="F37" s="136"/>
      <c r="G37" s="135" t="s">
        <v>30</v>
      </c>
      <c r="H37" s="136"/>
      <c r="I37" s="52"/>
      <c r="J37" s="51"/>
      <c r="K37" s="51"/>
      <c r="L37" s="51"/>
    </row>
    <row r="38" spans="1:13" x14ac:dyDescent="0.2">
      <c r="A38" s="36" t="s">
        <v>10</v>
      </c>
      <c r="B38" s="40">
        <v>20</v>
      </c>
      <c r="C38" s="23">
        <v>0</v>
      </c>
      <c r="D38" s="9">
        <f>$B38*C38</f>
        <v>0</v>
      </c>
      <c r="E38" s="23">
        <v>0</v>
      </c>
      <c r="F38" s="9">
        <f>$B38*E38</f>
        <v>0</v>
      </c>
      <c r="G38" s="23">
        <v>0.5</v>
      </c>
      <c r="H38" s="9">
        <f t="shared" ref="H38:H53" si="4">$B38*G38</f>
        <v>10</v>
      </c>
      <c r="I38" s="52"/>
      <c r="J38" s="53"/>
      <c r="K38" s="53"/>
      <c r="L38" s="53"/>
    </row>
    <row r="39" spans="1:13" x14ac:dyDescent="0.2">
      <c r="A39" s="36" t="s">
        <v>11</v>
      </c>
      <c r="B39" s="40">
        <v>40</v>
      </c>
      <c r="C39" s="23">
        <v>0</v>
      </c>
      <c r="D39" s="9">
        <f t="shared" ref="D39:D53" si="5">$B39*C39</f>
        <v>0</v>
      </c>
      <c r="E39" s="23">
        <v>0</v>
      </c>
      <c r="F39" s="9">
        <f t="shared" ref="F39:F53" si="6">$B39*E39</f>
        <v>0</v>
      </c>
      <c r="G39" s="23">
        <v>0</v>
      </c>
      <c r="H39" s="9">
        <f t="shared" si="4"/>
        <v>0</v>
      </c>
      <c r="I39" s="52"/>
      <c r="J39" s="53"/>
      <c r="K39" s="53"/>
      <c r="L39" s="53"/>
    </row>
    <row r="40" spans="1:13" x14ac:dyDescent="0.2">
      <c r="A40" s="54" t="s">
        <v>12</v>
      </c>
      <c r="B40" s="40">
        <v>60</v>
      </c>
      <c r="C40" s="23">
        <v>1</v>
      </c>
      <c r="D40" s="9">
        <f t="shared" si="5"/>
        <v>60</v>
      </c>
      <c r="E40" s="23">
        <v>1</v>
      </c>
      <c r="F40" s="9">
        <f t="shared" si="6"/>
        <v>60</v>
      </c>
      <c r="G40" s="23">
        <v>0</v>
      </c>
      <c r="H40" s="9">
        <f t="shared" si="4"/>
        <v>0</v>
      </c>
      <c r="I40" s="52"/>
      <c r="J40" s="53"/>
      <c r="K40" s="53"/>
      <c r="L40" s="53"/>
    </row>
    <row r="41" spans="1:13" x14ac:dyDescent="0.2">
      <c r="A41" s="54" t="s">
        <v>59</v>
      </c>
      <c r="B41" s="40">
        <v>20</v>
      </c>
      <c r="C41" s="23">
        <v>1</v>
      </c>
      <c r="D41" s="9">
        <f>$B41*C41</f>
        <v>20</v>
      </c>
      <c r="E41" s="23">
        <v>0</v>
      </c>
      <c r="F41" s="9">
        <f t="shared" si="6"/>
        <v>0</v>
      </c>
      <c r="G41" s="23">
        <v>0</v>
      </c>
      <c r="H41" s="9">
        <f t="shared" si="4"/>
        <v>0</v>
      </c>
      <c r="I41" s="52"/>
      <c r="J41" s="53"/>
      <c r="K41" s="53"/>
      <c r="L41" s="53"/>
    </row>
    <row r="42" spans="1:13" x14ac:dyDescent="0.2">
      <c r="A42" s="54" t="s">
        <v>60</v>
      </c>
      <c r="B42" s="40">
        <v>20</v>
      </c>
      <c r="C42" s="23">
        <v>0</v>
      </c>
      <c r="D42" s="9">
        <f>$B42*C42</f>
        <v>0</v>
      </c>
      <c r="E42" s="23">
        <v>0</v>
      </c>
      <c r="F42" s="9">
        <f t="shared" si="6"/>
        <v>0</v>
      </c>
      <c r="G42" s="23">
        <v>0</v>
      </c>
      <c r="H42" s="9">
        <f t="shared" si="4"/>
        <v>0</v>
      </c>
      <c r="I42" s="52"/>
      <c r="J42" s="53"/>
      <c r="K42" s="53"/>
      <c r="L42" s="53"/>
    </row>
    <row r="43" spans="1:13" x14ac:dyDescent="0.2">
      <c r="A43" s="55" t="s">
        <v>13</v>
      </c>
      <c r="B43" s="56">
        <v>5</v>
      </c>
      <c r="C43" s="112">
        <v>0</v>
      </c>
      <c r="D43" s="9">
        <f t="shared" si="5"/>
        <v>0</v>
      </c>
      <c r="E43" s="26">
        <v>0</v>
      </c>
      <c r="F43" s="9">
        <f t="shared" si="6"/>
        <v>0</v>
      </c>
      <c r="G43" s="112">
        <v>0</v>
      </c>
      <c r="H43" s="9">
        <f t="shared" si="4"/>
        <v>0</v>
      </c>
      <c r="I43" s="118"/>
      <c r="J43" s="57"/>
      <c r="K43" s="57"/>
      <c r="L43" s="57"/>
    </row>
    <row r="44" spans="1:13" x14ac:dyDescent="0.2">
      <c r="A44" s="55" t="s">
        <v>39</v>
      </c>
      <c r="B44" s="56">
        <v>10</v>
      </c>
      <c r="C44" s="28">
        <v>0</v>
      </c>
      <c r="D44" s="9">
        <f t="shared" si="5"/>
        <v>0</v>
      </c>
      <c r="E44" s="23">
        <v>1</v>
      </c>
      <c r="F44" s="9">
        <f t="shared" si="6"/>
        <v>10</v>
      </c>
      <c r="G44" s="28">
        <v>0</v>
      </c>
      <c r="H44" s="9">
        <f t="shared" si="4"/>
        <v>0</v>
      </c>
      <c r="I44" s="118"/>
      <c r="J44" s="57"/>
      <c r="K44" s="57"/>
      <c r="L44" s="57"/>
    </row>
    <row r="45" spans="1:13" x14ac:dyDescent="0.2">
      <c r="A45" s="55" t="s">
        <v>61</v>
      </c>
      <c r="B45" s="56">
        <v>5</v>
      </c>
      <c r="C45" s="28">
        <v>3</v>
      </c>
      <c r="D45" s="9">
        <f t="shared" si="5"/>
        <v>15</v>
      </c>
      <c r="E45" s="23">
        <v>1</v>
      </c>
      <c r="F45" s="9">
        <f t="shared" si="6"/>
        <v>5</v>
      </c>
      <c r="G45" s="28">
        <v>0</v>
      </c>
      <c r="H45" s="9">
        <f t="shared" si="4"/>
        <v>0</v>
      </c>
      <c r="I45" s="118"/>
      <c r="J45" s="57"/>
      <c r="K45" s="57"/>
      <c r="L45" s="57"/>
    </row>
    <row r="46" spans="1:13" x14ac:dyDescent="0.2">
      <c r="A46" s="39" t="s">
        <v>40</v>
      </c>
      <c r="B46" s="40">
        <v>2</v>
      </c>
      <c r="C46" s="28">
        <v>1</v>
      </c>
      <c r="D46" s="9">
        <f t="shared" si="5"/>
        <v>2</v>
      </c>
      <c r="E46" s="28">
        <v>13</v>
      </c>
      <c r="F46" s="9">
        <f t="shared" si="6"/>
        <v>26</v>
      </c>
      <c r="G46" s="28">
        <v>0</v>
      </c>
      <c r="H46" s="9">
        <f t="shared" si="4"/>
        <v>0</v>
      </c>
      <c r="I46" s="52"/>
      <c r="J46" s="53"/>
      <c r="K46" s="53"/>
      <c r="L46" s="53"/>
    </row>
    <row r="47" spans="1:13" x14ac:dyDescent="0.2">
      <c r="A47" s="36" t="s">
        <v>14</v>
      </c>
      <c r="B47" s="40">
        <v>5</v>
      </c>
      <c r="C47" s="28">
        <v>1</v>
      </c>
      <c r="D47" s="9">
        <f t="shared" si="5"/>
        <v>5</v>
      </c>
      <c r="E47" s="23">
        <v>1</v>
      </c>
      <c r="F47" s="9">
        <f t="shared" si="6"/>
        <v>5</v>
      </c>
      <c r="G47" s="28">
        <v>0</v>
      </c>
      <c r="H47" s="9">
        <f t="shared" si="4"/>
        <v>0</v>
      </c>
      <c r="I47" s="52"/>
      <c r="J47" s="53"/>
      <c r="K47" s="53"/>
      <c r="L47" s="53"/>
    </row>
    <row r="48" spans="1:13" x14ac:dyDescent="0.2">
      <c r="A48" s="58" t="s">
        <v>41</v>
      </c>
      <c r="B48" s="40">
        <v>2</v>
      </c>
      <c r="C48" s="28">
        <v>3</v>
      </c>
      <c r="D48" s="9">
        <f t="shared" si="5"/>
        <v>6</v>
      </c>
      <c r="E48" s="23">
        <v>2</v>
      </c>
      <c r="F48" s="9">
        <f t="shared" si="6"/>
        <v>4</v>
      </c>
      <c r="G48" s="28">
        <v>0</v>
      </c>
      <c r="H48" s="9">
        <f t="shared" si="4"/>
        <v>0</v>
      </c>
      <c r="I48" s="52"/>
      <c r="J48" s="53"/>
      <c r="K48" s="53"/>
      <c r="L48" s="53"/>
    </row>
    <row r="49" spans="1:12" x14ac:dyDescent="0.2">
      <c r="A49" s="58" t="s">
        <v>65</v>
      </c>
      <c r="B49" s="59">
        <v>1</v>
      </c>
      <c r="C49" s="130">
        <v>129</v>
      </c>
      <c r="D49" s="9">
        <f t="shared" si="5"/>
        <v>129</v>
      </c>
      <c r="E49" s="23">
        <v>414</v>
      </c>
      <c r="F49" s="9">
        <f t="shared" si="6"/>
        <v>414</v>
      </c>
      <c r="G49" s="28">
        <v>33</v>
      </c>
      <c r="H49" s="9">
        <f t="shared" si="4"/>
        <v>33</v>
      </c>
      <c r="I49" s="52"/>
      <c r="J49" s="53"/>
      <c r="K49" s="53"/>
      <c r="L49" s="53"/>
    </row>
    <row r="50" spans="1:12" s="10" customFormat="1" x14ac:dyDescent="0.2">
      <c r="A50" s="36" t="s">
        <v>1</v>
      </c>
      <c r="B50" s="40">
        <v>2</v>
      </c>
      <c r="C50" s="112">
        <v>0</v>
      </c>
      <c r="D50" s="9">
        <f t="shared" si="5"/>
        <v>0</v>
      </c>
      <c r="E50" s="28">
        <v>1</v>
      </c>
      <c r="F50" s="9">
        <f t="shared" si="6"/>
        <v>2</v>
      </c>
      <c r="G50" s="112">
        <v>0</v>
      </c>
      <c r="H50" s="9">
        <f t="shared" si="4"/>
        <v>0</v>
      </c>
    </row>
    <row r="51" spans="1:12" s="10" customFormat="1" x14ac:dyDescent="0.2">
      <c r="A51" s="36" t="s">
        <v>2</v>
      </c>
      <c r="B51" s="40">
        <v>4</v>
      </c>
      <c r="C51" s="112">
        <v>1</v>
      </c>
      <c r="D51" s="9">
        <f t="shared" si="5"/>
        <v>4</v>
      </c>
      <c r="E51" s="28">
        <v>1</v>
      </c>
      <c r="F51" s="9">
        <f t="shared" si="6"/>
        <v>4</v>
      </c>
      <c r="G51" s="112">
        <v>0</v>
      </c>
      <c r="H51" s="9">
        <f t="shared" si="4"/>
        <v>0</v>
      </c>
    </row>
    <row r="52" spans="1:12" s="10" customFormat="1" x14ac:dyDescent="0.2">
      <c r="A52" s="36" t="s">
        <v>58</v>
      </c>
      <c r="B52" s="40">
        <v>2</v>
      </c>
      <c r="C52" s="112">
        <v>0</v>
      </c>
      <c r="D52" s="9">
        <f t="shared" si="5"/>
        <v>0</v>
      </c>
      <c r="E52" s="28">
        <v>1</v>
      </c>
      <c r="F52" s="9">
        <f t="shared" si="6"/>
        <v>2</v>
      </c>
      <c r="G52" s="112">
        <v>0</v>
      </c>
      <c r="H52" s="9">
        <f t="shared" si="4"/>
        <v>0</v>
      </c>
    </row>
    <row r="53" spans="1:12" ht="17.45" customHeight="1" x14ac:dyDescent="0.2">
      <c r="A53" s="42" t="s">
        <v>49</v>
      </c>
      <c r="B53" s="43">
        <v>5</v>
      </c>
      <c r="C53" s="119">
        <v>0</v>
      </c>
      <c r="D53" s="9">
        <f t="shared" si="5"/>
        <v>0</v>
      </c>
      <c r="E53" s="27">
        <v>1</v>
      </c>
      <c r="F53" s="9">
        <f t="shared" si="6"/>
        <v>5</v>
      </c>
      <c r="G53" s="119">
        <v>0</v>
      </c>
      <c r="H53" s="9">
        <f t="shared" si="4"/>
        <v>0</v>
      </c>
      <c r="I53" s="52"/>
      <c r="J53" s="53"/>
      <c r="K53" s="53"/>
      <c r="L53" s="53"/>
    </row>
    <row r="54" spans="1:12" x14ac:dyDescent="0.2">
      <c r="C54" s="10"/>
      <c r="D54" s="31">
        <f>SUM(D38:D53)/2</f>
        <v>120.5</v>
      </c>
      <c r="E54" s="10"/>
      <c r="F54" s="31">
        <f>SUM(F38:F53)/2</f>
        <v>268.5</v>
      </c>
      <c r="G54" s="10"/>
      <c r="H54" s="31">
        <f>SUM(H38:H53)/2</f>
        <v>21.5</v>
      </c>
      <c r="I54" s="52"/>
      <c r="J54" s="61"/>
      <c r="K54" s="61"/>
      <c r="L54" s="61"/>
    </row>
    <row r="55" spans="1:12" s="116" customFormat="1" x14ac:dyDescent="0.2">
      <c r="A55" s="114" t="s">
        <v>6</v>
      </c>
      <c r="B55" s="115">
        <f>SUM(C54:H54)</f>
        <v>410.5</v>
      </c>
      <c r="C55" s="115"/>
      <c r="D55" s="131">
        <f>D54/B55*$B14</f>
        <v>3457.3853395249689</v>
      </c>
      <c r="E55" s="114"/>
      <c r="F55" s="131">
        <f>F54/B55*$B14</f>
        <v>7703.8005283191223</v>
      </c>
      <c r="G55" s="114"/>
      <c r="H55" s="131">
        <f>H54/$B55*$B14</f>
        <v>616.8778821559074</v>
      </c>
      <c r="I55" s="117">
        <f>SUM(D55:H55)</f>
        <v>11778.063749999999</v>
      </c>
      <c r="J55" s="62"/>
      <c r="K55" s="62"/>
      <c r="L55" s="62"/>
    </row>
    <row r="56" spans="1:12" s="63" customFormat="1" x14ac:dyDescent="0.2">
      <c r="A56" s="45" t="s">
        <v>20</v>
      </c>
      <c r="C56" s="46"/>
      <c r="D56" s="32">
        <v>1</v>
      </c>
      <c r="E56" s="32"/>
      <c r="F56" s="32">
        <v>1</v>
      </c>
      <c r="G56" s="32"/>
      <c r="H56" s="32">
        <v>1</v>
      </c>
      <c r="I56" s="46"/>
      <c r="J56" s="64"/>
      <c r="K56" s="64"/>
      <c r="L56" s="64"/>
    </row>
    <row r="57" spans="1:12" s="106" customFormat="1" ht="15" x14ac:dyDescent="0.25">
      <c r="A57" s="103" t="s">
        <v>21</v>
      </c>
      <c r="B57" s="105"/>
      <c r="C57" s="105"/>
      <c r="D57" s="104">
        <f>D55*D56</f>
        <v>3457.3853395249689</v>
      </c>
      <c r="E57" s="104"/>
      <c r="F57" s="104">
        <f>F55*F56</f>
        <v>7703.8005283191223</v>
      </c>
      <c r="G57" s="104"/>
      <c r="H57" s="104">
        <f>H55*H56</f>
        <v>616.8778821559074</v>
      </c>
      <c r="I57" s="33">
        <f>SUM(D57:H57)</f>
        <v>11778.063749999999</v>
      </c>
    </row>
    <row r="59" spans="1:12" x14ac:dyDescent="0.2">
      <c r="A59" s="36" t="s">
        <v>22</v>
      </c>
      <c r="B59" s="66">
        <f>M35+I57</f>
        <v>33748.17</v>
      </c>
      <c r="C59" s="116" t="s">
        <v>25</v>
      </c>
    </row>
    <row r="60" spans="1:12" x14ac:dyDescent="0.2">
      <c r="B60" s="65">
        <f>B12+B10+B9+B8+B7+B6</f>
        <v>34248.17</v>
      </c>
      <c r="C60" s="116" t="s">
        <v>26</v>
      </c>
    </row>
    <row r="61" spans="1:12" x14ac:dyDescent="0.2">
      <c r="B61" s="65">
        <f>B59-B60</f>
        <v>-500</v>
      </c>
      <c r="C61" s="116" t="s">
        <v>27</v>
      </c>
    </row>
  </sheetData>
  <mergeCells count="11">
    <mergeCell ref="A36:F36"/>
    <mergeCell ref="C37:D37"/>
    <mergeCell ref="E37:F37"/>
    <mergeCell ref="G37:H37"/>
    <mergeCell ref="A1:M1"/>
    <mergeCell ref="A16:F16"/>
    <mergeCell ref="C17:D17"/>
    <mergeCell ref="E17:F17"/>
    <mergeCell ref="G17:H17"/>
    <mergeCell ref="I17:J17"/>
    <mergeCell ref="K17:L17"/>
  </mergeCells>
  <pageMargins left="0.7" right="0.7" top="0.75" bottom="0.75" header="0.3" footer="0.3"/>
  <pageSetup paperSize="8" scale="8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"/>
  <sheetViews>
    <sheetView view="pageBreakPreview" zoomScale="107" zoomScaleNormal="100" zoomScaleSheetLayoutView="107" workbookViewId="0">
      <selection activeCell="G10" sqref="G10"/>
    </sheetView>
  </sheetViews>
  <sheetFormatPr defaultColWidth="9.140625" defaultRowHeight="12.75" x14ac:dyDescent="0.2"/>
  <cols>
    <col min="1" max="1" width="29.28515625" style="2" customWidth="1"/>
    <col min="2" max="12" width="13.5703125" style="2" customWidth="1"/>
    <col min="13" max="13" width="9.140625" style="2"/>
    <col min="14" max="14" width="15.140625" style="2" bestFit="1" customWidth="1"/>
    <col min="15" max="16384" width="9.140625" style="2"/>
  </cols>
  <sheetData>
    <row r="1" spans="1:19" ht="55.5" customHeight="1" x14ac:dyDescent="0.8">
      <c r="A1" s="141" t="s">
        <v>74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2" spans="1:19" x14ac:dyDescent="0.2">
      <c r="A2" s="4" t="s">
        <v>19</v>
      </c>
      <c r="B2" s="122">
        <f>Werkingskosten!B3</f>
        <v>8500</v>
      </c>
      <c r="C2" s="1"/>
      <c r="D2" s="35" t="s">
        <v>67</v>
      </c>
      <c r="F2" s="35"/>
      <c r="J2" s="3"/>
    </row>
    <row r="3" spans="1:19" x14ac:dyDescent="0.2">
      <c r="A3" s="5"/>
      <c r="B3" s="6"/>
      <c r="J3" s="3"/>
    </row>
    <row r="4" spans="1:19" ht="15.75" x14ac:dyDescent="0.25">
      <c r="A4" s="7"/>
      <c r="B4" s="8" t="s">
        <v>3</v>
      </c>
      <c r="C4" s="142" t="s">
        <v>23</v>
      </c>
      <c r="D4" s="143"/>
      <c r="E4" s="142" t="s">
        <v>18</v>
      </c>
      <c r="F4" s="143"/>
      <c r="G4" s="142" t="s">
        <v>4</v>
      </c>
      <c r="H4" s="143"/>
      <c r="I4" s="142" t="s">
        <v>5</v>
      </c>
      <c r="J4" s="143"/>
      <c r="K4" s="142" t="s">
        <v>56</v>
      </c>
      <c r="L4" s="143"/>
    </row>
    <row r="5" spans="1:19" x14ac:dyDescent="0.2">
      <c r="A5" s="5" t="s">
        <v>63</v>
      </c>
      <c r="B5" s="8">
        <v>1</v>
      </c>
      <c r="C5" s="120">
        <v>123</v>
      </c>
      <c r="D5" s="9">
        <f>$B5*C5</f>
        <v>123</v>
      </c>
      <c r="E5" s="29">
        <v>116</v>
      </c>
      <c r="F5" s="9">
        <f>$B5*E5</f>
        <v>116</v>
      </c>
      <c r="G5" s="25">
        <v>88</v>
      </c>
      <c r="H5" s="9">
        <f t="shared" ref="H5:H10" si="0">$B5*G5</f>
        <v>88</v>
      </c>
      <c r="I5" s="25">
        <v>120</v>
      </c>
      <c r="J5" s="9">
        <f t="shared" ref="J5:J11" si="1">$B5*I5</f>
        <v>120</v>
      </c>
      <c r="K5" s="24">
        <v>170</v>
      </c>
      <c r="L5" s="9">
        <f t="shared" ref="L5:L10" si="2">$B5*K5</f>
        <v>170</v>
      </c>
      <c r="M5" s="10"/>
      <c r="N5" s="10"/>
      <c r="O5" s="10"/>
      <c r="P5" s="10"/>
      <c r="Q5" s="10"/>
      <c r="R5" s="10"/>
      <c r="S5" s="10"/>
    </row>
    <row r="6" spans="1:19" x14ac:dyDescent="0.2">
      <c r="A6" s="5" t="s">
        <v>34</v>
      </c>
      <c r="B6" s="8">
        <v>5</v>
      </c>
      <c r="C6" s="28">
        <v>6</v>
      </c>
      <c r="D6" s="9">
        <f t="shared" ref="D6:F10" si="3">$B6*C6</f>
        <v>30</v>
      </c>
      <c r="E6" s="28">
        <v>7</v>
      </c>
      <c r="F6" s="9">
        <f t="shared" si="3"/>
        <v>35</v>
      </c>
      <c r="G6" s="25">
        <v>3</v>
      </c>
      <c r="H6" s="9">
        <f t="shared" si="0"/>
        <v>15</v>
      </c>
      <c r="I6" s="25">
        <v>9</v>
      </c>
      <c r="J6" s="9">
        <f t="shared" si="1"/>
        <v>45</v>
      </c>
      <c r="K6" s="112">
        <v>6</v>
      </c>
      <c r="L6" s="9">
        <f t="shared" si="2"/>
        <v>30</v>
      </c>
      <c r="M6" s="10"/>
      <c r="N6" s="10"/>
      <c r="O6" s="10"/>
      <c r="P6" s="10"/>
      <c r="Q6" s="10"/>
      <c r="R6" s="10"/>
      <c r="S6" s="10"/>
    </row>
    <row r="7" spans="1:19" x14ac:dyDescent="0.2">
      <c r="A7" s="5" t="s">
        <v>33</v>
      </c>
      <c r="B7" s="8">
        <v>3</v>
      </c>
      <c r="C7" s="28">
        <v>17</v>
      </c>
      <c r="D7" s="9">
        <f t="shared" si="3"/>
        <v>51</v>
      </c>
      <c r="E7" s="111">
        <v>4</v>
      </c>
      <c r="F7" s="9">
        <f t="shared" si="3"/>
        <v>12</v>
      </c>
      <c r="G7" s="25">
        <v>10</v>
      </c>
      <c r="H7" s="9">
        <f t="shared" si="0"/>
        <v>30</v>
      </c>
      <c r="I7" s="25">
        <v>6</v>
      </c>
      <c r="J7" s="9">
        <f t="shared" si="1"/>
        <v>18</v>
      </c>
      <c r="K7" s="112">
        <v>14</v>
      </c>
      <c r="L7" s="9">
        <f t="shared" si="2"/>
        <v>42</v>
      </c>
      <c r="M7" s="10"/>
      <c r="N7" s="10"/>
      <c r="O7" s="10"/>
      <c r="P7" s="10"/>
      <c r="Q7" s="10"/>
      <c r="R7" s="10"/>
      <c r="S7" s="10"/>
    </row>
    <row r="8" spans="1:19" x14ac:dyDescent="0.2">
      <c r="A8" s="5" t="s">
        <v>42</v>
      </c>
      <c r="B8" s="8">
        <v>1</v>
      </c>
      <c r="C8" s="28">
        <v>12</v>
      </c>
      <c r="D8" s="9">
        <f t="shared" si="3"/>
        <v>12</v>
      </c>
      <c r="E8" s="28">
        <v>12</v>
      </c>
      <c r="F8" s="9">
        <f t="shared" si="3"/>
        <v>12</v>
      </c>
      <c r="G8" s="24">
        <v>10</v>
      </c>
      <c r="H8" s="9">
        <f t="shared" si="0"/>
        <v>10</v>
      </c>
      <c r="I8" s="24">
        <v>8</v>
      </c>
      <c r="J8" s="9">
        <f t="shared" si="1"/>
        <v>8</v>
      </c>
      <c r="K8" s="28">
        <v>7</v>
      </c>
      <c r="L8" s="9">
        <f t="shared" si="2"/>
        <v>7</v>
      </c>
      <c r="M8" s="10"/>
      <c r="N8" s="10"/>
      <c r="O8" s="10"/>
      <c r="P8" s="10"/>
      <c r="Q8" s="10"/>
      <c r="R8" s="10"/>
      <c r="S8" s="10"/>
    </row>
    <row r="9" spans="1:19" x14ac:dyDescent="0.2">
      <c r="A9" s="5" t="s">
        <v>43</v>
      </c>
      <c r="B9" s="8">
        <v>5</v>
      </c>
      <c r="C9" s="120">
        <v>21</v>
      </c>
      <c r="D9" s="9">
        <f t="shared" si="3"/>
        <v>105</v>
      </c>
      <c r="E9" s="67">
        <v>0</v>
      </c>
      <c r="F9" s="9">
        <f t="shared" si="3"/>
        <v>0</v>
      </c>
      <c r="G9" s="67">
        <v>19</v>
      </c>
      <c r="H9" s="9">
        <f t="shared" si="0"/>
        <v>95</v>
      </c>
      <c r="I9" s="67">
        <v>21</v>
      </c>
      <c r="J9" s="9">
        <f t="shared" si="1"/>
        <v>105</v>
      </c>
      <c r="K9" s="67">
        <v>9</v>
      </c>
      <c r="L9" s="9">
        <f t="shared" si="2"/>
        <v>45</v>
      </c>
      <c r="M9" s="10"/>
      <c r="N9" s="10"/>
      <c r="O9" s="10"/>
      <c r="P9" s="10"/>
      <c r="Q9" s="10"/>
      <c r="R9" s="10"/>
      <c r="S9" s="10"/>
    </row>
    <row r="10" spans="1:19" x14ac:dyDescent="0.2">
      <c r="A10" s="107" t="s">
        <v>24</v>
      </c>
      <c r="B10" s="8">
        <v>1</v>
      </c>
      <c r="C10" s="120">
        <v>1</v>
      </c>
      <c r="D10" s="9">
        <f t="shared" si="3"/>
        <v>1</v>
      </c>
      <c r="E10" s="67">
        <v>0</v>
      </c>
      <c r="F10" s="9">
        <f t="shared" si="3"/>
        <v>0</v>
      </c>
      <c r="G10" s="67">
        <v>2</v>
      </c>
      <c r="H10" s="9">
        <f t="shared" si="0"/>
        <v>2</v>
      </c>
      <c r="I10" s="67">
        <v>1</v>
      </c>
      <c r="J10" s="9">
        <f t="shared" si="1"/>
        <v>1</v>
      </c>
      <c r="K10" s="67">
        <v>1</v>
      </c>
      <c r="L10" s="9">
        <f t="shared" si="2"/>
        <v>1</v>
      </c>
      <c r="M10" s="10"/>
      <c r="N10" s="10"/>
      <c r="O10" s="10"/>
      <c r="P10" s="10"/>
      <c r="Q10" s="10"/>
      <c r="R10" s="10"/>
      <c r="S10" s="10"/>
    </row>
    <row r="11" spans="1:19" x14ac:dyDescent="0.2">
      <c r="A11" s="11" t="s">
        <v>64</v>
      </c>
      <c r="B11" s="12">
        <v>1</v>
      </c>
      <c r="C11" s="121">
        <v>0</v>
      </c>
      <c r="D11" s="13">
        <f>$B11*C11</f>
        <v>0</v>
      </c>
      <c r="E11" s="30">
        <v>0</v>
      </c>
      <c r="F11" s="13">
        <f>$B11*E11</f>
        <v>0</v>
      </c>
      <c r="G11" s="30">
        <v>0</v>
      </c>
      <c r="H11" s="13">
        <f>$B11*G11</f>
        <v>0</v>
      </c>
      <c r="I11" s="30">
        <v>2</v>
      </c>
      <c r="J11" s="13">
        <f t="shared" si="1"/>
        <v>2</v>
      </c>
      <c r="K11" s="30">
        <v>0</v>
      </c>
      <c r="L11" s="13">
        <f>$B11*K11</f>
        <v>0</v>
      </c>
      <c r="M11" s="10"/>
      <c r="N11" s="10"/>
      <c r="O11" s="10"/>
      <c r="P11" s="10"/>
      <c r="Q11" s="10"/>
      <c r="R11" s="10"/>
      <c r="S11" s="10"/>
    </row>
    <row r="12" spans="1:19" s="10" customFormat="1" x14ac:dyDescent="0.2">
      <c r="A12" s="14"/>
      <c r="B12" s="15"/>
      <c r="C12" s="14"/>
      <c r="D12" s="16">
        <f>SUM(D5:D11)</f>
        <v>322</v>
      </c>
      <c r="E12" s="14"/>
      <c r="F12" s="17">
        <f>SUM(F5:F11)</f>
        <v>175</v>
      </c>
      <c r="G12" s="14"/>
      <c r="H12" s="17">
        <f>SUM(H5:H11)</f>
        <v>240</v>
      </c>
      <c r="I12" s="14"/>
      <c r="J12" s="17">
        <f>SUM(J5:J11)</f>
        <v>299</v>
      </c>
      <c r="K12" s="14"/>
      <c r="L12" s="17">
        <f>SUM(L5:L11)</f>
        <v>295</v>
      </c>
    </row>
    <row r="13" spans="1:19" ht="15" x14ac:dyDescent="0.25">
      <c r="A13" s="2" t="s">
        <v>6</v>
      </c>
      <c r="B13" s="2">
        <f>SUM(12:12)</f>
        <v>1331</v>
      </c>
      <c r="D13" s="108">
        <f>D12/B13*$B2</f>
        <v>2056.3486100676182</v>
      </c>
      <c r="E13" s="19"/>
      <c r="F13" s="20">
        <f>F12/$B13*$B2</f>
        <v>1117.5807663410969</v>
      </c>
      <c r="G13" s="19"/>
      <c r="H13" s="20">
        <f>H12/$B13*$B2</f>
        <v>1532.6821938392186</v>
      </c>
      <c r="I13" s="19"/>
      <c r="J13" s="20">
        <f>J12/$B13*$B2</f>
        <v>1909.4665664913598</v>
      </c>
      <c r="K13" s="19"/>
      <c r="L13" s="20">
        <f>L12/$B13*$B2</f>
        <v>1883.9218632607062</v>
      </c>
      <c r="M13" s="3"/>
      <c r="N13" s="21"/>
    </row>
    <row r="15" spans="1:19" x14ac:dyDescent="0.2">
      <c r="A15" s="36" t="s">
        <v>22</v>
      </c>
      <c r="B15" s="66">
        <f>SUM(D13:L13)</f>
        <v>8500</v>
      </c>
      <c r="C15" s="116" t="s">
        <v>25</v>
      </c>
    </row>
    <row r="16" spans="1:19" x14ac:dyDescent="0.2">
      <c r="A16" s="60"/>
      <c r="B16" s="65">
        <f>B2</f>
        <v>8500</v>
      </c>
      <c r="C16" s="116" t="s">
        <v>26</v>
      </c>
    </row>
    <row r="17" spans="1:8" x14ac:dyDescent="0.2">
      <c r="A17" s="60"/>
      <c r="B17" s="65">
        <f>B15-B16</f>
        <v>0</v>
      </c>
      <c r="C17" s="116" t="s">
        <v>27</v>
      </c>
    </row>
    <row r="20" spans="1:8" x14ac:dyDescent="0.2">
      <c r="E20" s="18"/>
      <c r="F20" s="18"/>
      <c r="G20" s="18"/>
      <c r="H20" s="18"/>
    </row>
  </sheetData>
  <mergeCells count="6">
    <mergeCell ref="A1:N1"/>
    <mergeCell ref="K4:L4"/>
    <mergeCell ref="C4:D4"/>
    <mergeCell ref="E4:F4"/>
    <mergeCell ref="G4:H4"/>
    <mergeCell ref="I4:J4"/>
  </mergeCells>
  <phoneticPr fontId="0" type="noConversion"/>
  <pageMargins left="0.74803149606299213" right="0.74803149606299213" top="0.98425196850393704" bottom="0.98425196850393704" header="0.51181102362204722" footer="0.51181102362204722"/>
  <pageSetup paperSize="8" orientation="landscape" r:id="rId1"/>
  <headerFooter alignWithMargins="0">
    <oddFooter>&amp;L&amp;"Arial,Bold"jeugdraad meise&amp;C&amp;D&amp;RPage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"/>
  <sheetViews>
    <sheetView view="pageBreakPreview" zoomScale="158" zoomScaleNormal="100" zoomScaleSheetLayoutView="158" workbookViewId="0">
      <selection activeCell="B3" sqref="B3"/>
    </sheetView>
  </sheetViews>
  <sheetFormatPr defaultColWidth="9.140625" defaultRowHeight="12.75" x14ac:dyDescent="0.2"/>
  <cols>
    <col min="1" max="1" width="32.7109375" style="2" bestFit="1" customWidth="1"/>
    <col min="2" max="2" width="15.5703125" style="2" bestFit="1" customWidth="1"/>
    <col min="3" max="3" width="16" style="2" bestFit="1" customWidth="1"/>
    <col min="4" max="4" width="12.85546875" style="2" bestFit="1" customWidth="1"/>
    <col min="5" max="5" width="14.28515625" style="2" bestFit="1" customWidth="1"/>
    <col min="6" max="6" width="14.42578125" style="2" bestFit="1" customWidth="1"/>
    <col min="7" max="7" width="15.7109375" style="2" bestFit="1" customWidth="1"/>
    <col min="8" max="8" width="12.42578125" style="2" bestFit="1" customWidth="1"/>
    <col min="9" max="9" width="26.140625" style="2" bestFit="1" customWidth="1"/>
    <col min="10" max="16384" width="9.140625" style="2"/>
  </cols>
  <sheetData>
    <row r="1" spans="1:15" ht="60" x14ac:dyDescent="0.8">
      <c r="A1" s="144" t="s">
        <v>75</v>
      </c>
      <c r="B1" s="145"/>
      <c r="C1" s="145"/>
      <c r="D1" s="145"/>
      <c r="E1" s="145"/>
      <c r="F1" s="145"/>
      <c r="G1" s="145"/>
      <c r="H1" s="145"/>
      <c r="I1" s="34"/>
      <c r="J1" s="34"/>
      <c r="K1" s="34"/>
      <c r="L1" s="34"/>
      <c r="M1" s="34"/>
      <c r="N1" s="34"/>
      <c r="O1" s="34"/>
    </row>
    <row r="2" spans="1:15" ht="13.5" thickBot="1" x14ac:dyDescent="0.25">
      <c r="A2" s="71" t="s">
        <v>28</v>
      </c>
      <c r="B2" s="68">
        <f>Werkingskosten!B4</f>
        <v>10861.89</v>
      </c>
      <c r="D2" s="58"/>
      <c r="E2" s="58"/>
      <c r="F2" s="58"/>
      <c r="G2" s="34"/>
      <c r="H2" s="34"/>
      <c r="I2" s="34"/>
      <c r="J2" s="34"/>
      <c r="K2" s="34"/>
      <c r="L2" s="34"/>
      <c r="M2" s="34"/>
      <c r="N2" s="34"/>
      <c r="O2" s="34"/>
    </row>
    <row r="3" spans="1:15" ht="13.5" thickTop="1" x14ac:dyDescent="0.2">
      <c r="A3" s="58"/>
      <c r="B3" s="38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5" ht="16.5" thickBot="1" x14ac:dyDescent="0.3">
      <c r="A4" s="72"/>
      <c r="B4" s="73" t="s">
        <v>31</v>
      </c>
      <c r="C4" s="73" t="s">
        <v>46</v>
      </c>
      <c r="D4" s="73" t="s">
        <v>48</v>
      </c>
      <c r="E4" s="74" t="s">
        <v>44</v>
      </c>
      <c r="F4" s="74" t="s">
        <v>45</v>
      </c>
      <c r="G4" s="75" t="s">
        <v>28</v>
      </c>
      <c r="H4" s="73" t="s">
        <v>47</v>
      </c>
      <c r="I4" s="76"/>
      <c r="J4" s="76"/>
      <c r="K4" s="76"/>
      <c r="L4" s="76"/>
      <c r="M4" s="76"/>
      <c r="N4" s="77"/>
    </row>
    <row r="5" spans="1:15" ht="15.75" x14ac:dyDescent="0.25">
      <c r="A5" s="78" t="s">
        <v>54</v>
      </c>
      <c r="B5" s="69">
        <v>5000</v>
      </c>
      <c r="C5" s="69">
        <v>5000</v>
      </c>
      <c r="D5" s="69">
        <v>5000</v>
      </c>
      <c r="E5" s="69">
        <v>5000</v>
      </c>
      <c r="F5" s="69">
        <v>5000</v>
      </c>
      <c r="G5" s="79">
        <f t="shared" ref="G5:G10" si="0">SUM(B5:F5)</f>
        <v>25000</v>
      </c>
      <c r="H5" s="76"/>
      <c r="I5" s="76"/>
      <c r="J5" s="76"/>
      <c r="K5" s="76"/>
      <c r="L5" s="76"/>
      <c r="M5" s="76"/>
      <c r="N5" s="77"/>
    </row>
    <row r="6" spans="1:15" s="99" customFormat="1" x14ac:dyDescent="0.2">
      <c r="A6" s="89" t="s">
        <v>50</v>
      </c>
      <c r="B6" s="70">
        <f>3253.63+657.2</f>
        <v>3910.83</v>
      </c>
      <c r="C6" s="98">
        <v>5458.93</v>
      </c>
      <c r="D6" s="70">
        <v>425.96</v>
      </c>
      <c r="E6" s="70"/>
      <c r="F6" s="70">
        <v>1066.17</v>
      </c>
      <c r="G6" s="97">
        <f t="shared" si="0"/>
        <v>10861.89</v>
      </c>
      <c r="H6" s="88">
        <f>B2-G6</f>
        <v>0</v>
      </c>
      <c r="I6" s="92"/>
      <c r="J6" s="92"/>
      <c r="K6" s="92"/>
      <c r="L6" s="92"/>
      <c r="M6" s="92"/>
      <c r="N6" s="89"/>
    </row>
    <row r="7" spans="1:15" s="99" customFormat="1" ht="13.5" thickBot="1" x14ac:dyDescent="0.25">
      <c r="A7" s="100">
        <v>0</v>
      </c>
      <c r="B7" s="93">
        <f t="shared" ref="B7:C7" si="1">B6*$A$7</f>
        <v>0</v>
      </c>
      <c r="C7" s="93">
        <f t="shared" si="1"/>
        <v>0</v>
      </c>
      <c r="D7" s="93">
        <f t="shared" ref="D7:F7" si="2">D6*$A$7</f>
        <v>0</v>
      </c>
      <c r="E7" s="93">
        <f t="shared" si="2"/>
        <v>0</v>
      </c>
      <c r="F7" s="93">
        <f t="shared" si="2"/>
        <v>0</v>
      </c>
      <c r="G7" s="80">
        <f t="shared" si="0"/>
        <v>0</v>
      </c>
      <c r="H7" s="90"/>
      <c r="I7" s="90"/>
      <c r="J7" s="90"/>
      <c r="K7" s="90"/>
      <c r="L7" s="90"/>
      <c r="M7" s="90"/>
      <c r="N7" s="90"/>
      <c r="O7" s="90"/>
    </row>
    <row r="8" spans="1:15" s="99" customFormat="1" ht="18" thickBot="1" x14ac:dyDescent="0.4">
      <c r="A8" s="82" t="s">
        <v>55</v>
      </c>
      <c r="B8" s="83">
        <f t="shared" ref="B8:F8" si="3">B6-B7</f>
        <v>3910.83</v>
      </c>
      <c r="C8" s="83">
        <f t="shared" si="3"/>
        <v>5458.93</v>
      </c>
      <c r="D8" s="83">
        <f t="shared" si="3"/>
        <v>425.96</v>
      </c>
      <c r="E8" s="83">
        <f t="shared" si="3"/>
        <v>0</v>
      </c>
      <c r="F8" s="83">
        <f t="shared" si="3"/>
        <v>1066.17</v>
      </c>
      <c r="G8" s="84">
        <f>SUM(B8:F8)</f>
        <v>10861.89</v>
      </c>
      <c r="H8" s="96">
        <f>B2-G8</f>
        <v>0</v>
      </c>
      <c r="I8" s="96"/>
      <c r="J8" s="95"/>
      <c r="K8" s="96"/>
      <c r="L8" s="95"/>
      <c r="M8" s="96"/>
      <c r="N8" s="95"/>
      <c r="O8" s="96"/>
    </row>
    <row r="9" spans="1:15" s="99" customFormat="1" x14ac:dyDescent="0.2">
      <c r="A9" s="89" t="s">
        <v>51</v>
      </c>
      <c r="B9" s="101">
        <v>3253.63</v>
      </c>
      <c r="C9" s="98">
        <v>4920.6099999999997</v>
      </c>
      <c r="D9" s="22">
        <v>425.96</v>
      </c>
      <c r="E9" s="22">
        <v>0</v>
      </c>
      <c r="F9" s="22">
        <v>1066.17</v>
      </c>
      <c r="G9" s="97">
        <f t="shared" si="0"/>
        <v>9666.369999999999</v>
      </c>
      <c r="H9" s="97"/>
      <c r="I9" s="92"/>
      <c r="J9" s="92"/>
      <c r="K9" s="92"/>
      <c r="L9" s="92"/>
      <c r="M9" s="92"/>
      <c r="N9" s="89"/>
    </row>
    <row r="10" spans="1:15" s="99" customFormat="1" x14ac:dyDescent="0.2">
      <c r="A10" s="91" t="s">
        <v>52</v>
      </c>
      <c r="B10" s="102">
        <f>B8-B9</f>
        <v>657.19999999999982</v>
      </c>
      <c r="C10" s="102">
        <f>C8-C9</f>
        <v>538.32000000000062</v>
      </c>
      <c r="D10" s="102">
        <f t="shared" ref="D10:F10" si="4">D8-D9</f>
        <v>0</v>
      </c>
      <c r="E10" s="102">
        <f t="shared" si="4"/>
        <v>0</v>
      </c>
      <c r="F10" s="102">
        <f t="shared" si="4"/>
        <v>0</v>
      </c>
      <c r="G10" s="97">
        <f t="shared" si="0"/>
        <v>1195.5200000000004</v>
      </c>
      <c r="H10" s="94"/>
      <c r="I10" s="81"/>
      <c r="J10" s="91"/>
      <c r="K10" s="81"/>
      <c r="L10" s="91"/>
      <c r="M10" s="81"/>
      <c r="N10" s="91"/>
    </row>
    <row r="13" spans="1:15" x14ac:dyDescent="0.2">
      <c r="A13" s="85"/>
      <c r="B13" s="86"/>
      <c r="C13" s="85"/>
      <c r="D13" s="85"/>
      <c r="E13" s="85"/>
      <c r="F13" s="85"/>
      <c r="G13" s="85"/>
    </row>
    <row r="14" spans="1:15" x14ac:dyDescent="0.2">
      <c r="A14" s="85"/>
      <c r="B14" s="87"/>
      <c r="C14" s="85"/>
      <c r="D14" s="85"/>
      <c r="E14" s="85"/>
      <c r="F14" s="85"/>
      <c r="G14" s="85"/>
    </row>
    <row r="15" spans="1:15" x14ac:dyDescent="0.2">
      <c r="A15" s="85"/>
      <c r="B15" s="85"/>
      <c r="C15" s="85"/>
      <c r="D15" s="85"/>
      <c r="E15" s="85"/>
      <c r="F15" s="85"/>
      <c r="G15" s="85"/>
    </row>
  </sheetData>
  <mergeCells count="1">
    <mergeCell ref="A1:H1"/>
  </mergeCells>
  <phoneticPr fontId="0" type="noConversion"/>
  <conditionalFormatting sqref="H6">
    <cfRule type="cellIs" dxfId="1" priority="2" operator="lessThan">
      <formula>0</formula>
    </cfRule>
  </conditionalFormatting>
  <conditionalFormatting sqref="H8">
    <cfRule type="cellIs" dxfId="0" priority="1" operator="lessThan">
      <formula>0</formula>
    </cfRule>
  </conditionalFormatting>
  <pageMargins left="0.25" right="0.25" top="0.75" bottom="0.75" header="0.3" footer="0.3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3</vt:i4>
      </vt:variant>
    </vt:vector>
  </HeadingPairs>
  <TitlesOfParts>
    <vt:vector size="6" baseType="lpstr">
      <vt:lpstr>Werkingskosten</vt:lpstr>
      <vt:lpstr>kampen</vt:lpstr>
      <vt:lpstr>infrastructuur</vt:lpstr>
      <vt:lpstr>infrastructuur!Afdrukbereik</vt:lpstr>
      <vt:lpstr>kampen!Afdrukbereik</vt:lpstr>
      <vt:lpstr>Werkingskosten!Afdrukbereik</vt:lpstr>
    </vt:vector>
  </TitlesOfParts>
  <Company>family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Jeremy</dc:creator>
  <cp:lastModifiedBy>Lieven Van Campenhout</cp:lastModifiedBy>
  <cp:lastPrinted>2022-10-25T12:30:38Z</cp:lastPrinted>
  <dcterms:created xsi:type="dcterms:W3CDTF">2001-10-17T15:55:55Z</dcterms:created>
  <dcterms:modified xsi:type="dcterms:W3CDTF">2022-10-25T12:30:44Z</dcterms:modified>
</cp:coreProperties>
</file>